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555" windowWidth="18195" windowHeight="11340" tabRatio="939" firstSheet="3" activeTab="17"/>
  </bookViews>
  <sheets>
    <sheet name="za okres 07 2013 - 04 2014" sheetId="21" r:id="rId1"/>
    <sheet name="Ogółem" sheetId="18" r:id="rId2"/>
    <sheet name="3 Maja" sheetId="1" r:id="rId3"/>
    <sheet name="Cicha" sheetId="2" r:id="rId4"/>
    <sheet name="Zielona" sheetId="3" r:id="rId5"/>
    <sheet name="Mickiewicza" sheetId="4" r:id="rId6"/>
    <sheet name="Słowackiego" sheetId="5" r:id="rId7"/>
    <sheet name="Szaniawskiego" sheetId="6" r:id="rId8"/>
    <sheet name="1 Maja" sheetId="7" r:id="rId9"/>
    <sheet name="Popiełuszki" sheetId="8" r:id="rId10"/>
    <sheet name="Aleje 1000-lecia" sheetId="9" r:id="rId11"/>
    <sheet name="Powstańców W-wy" sheetId="10" r:id="rId12"/>
    <sheet name="Chopina" sheetId="11" r:id="rId13"/>
    <sheet name="Cmentarna" sheetId="12" r:id="rId14"/>
    <sheet name="O.-Dreszera" sheetId="13" r:id="rId15"/>
    <sheet name="Krzywe Koło" sheetId="14" r:id="rId16"/>
    <sheet name="Lipowa" sheetId="15" r:id="rId17"/>
    <sheet name="Lubelska" sheetId="16" r:id="rId18"/>
    <sheet name="liczba dni zwłoki" sheetId="17" r:id="rId19"/>
    <sheet name="Arkusz1" sheetId="22" r:id="rId20"/>
  </sheets>
  <calcPr calcId="145621"/>
</workbook>
</file>

<file path=xl/calcChain.xml><?xml version="1.0" encoding="utf-8"?>
<calcChain xmlns="http://schemas.openxmlformats.org/spreadsheetml/2006/main">
  <c r="P32" i="13" l="1"/>
  <c r="M79" i="16" l="1"/>
  <c r="N32" i="13"/>
  <c r="M32" i="13"/>
  <c r="L32" i="13"/>
  <c r="M7" i="1"/>
  <c r="N7" i="1"/>
  <c r="L7" i="1"/>
  <c r="P16" i="2"/>
  <c r="M33" i="14" l="1"/>
  <c r="N33" i="14" s="1"/>
  <c r="L33" i="14"/>
  <c r="L32" i="14"/>
  <c r="M32" i="14" s="1"/>
  <c r="M31" i="14"/>
  <c r="N31" i="14" s="1"/>
  <c r="O31" i="14" s="1"/>
  <c r="P31" i="14" s="1"/>
  <c r="L31" i="14"/>
  <c r="L30" i="14"/>
  <c r="M30" i="14" s="1"/>
  <c r="M29" i="14"/>
  <c r="N29" i="14" s="1"/>
  <c r="L29" i="14"/>
  <c r="L28" i="14"/>
  <c r="M28" i="14" s="1"/>
  <c r="M27" i="14"/>
  <c r="N27" i="14" s="1"/>
  <c r="O27" i="14" s="1"/>
  <c r="P27" i="14" s="1"/>
  <c r="L27" i="14"/>
  <c r="L26" i="14"/>
  <c r="M26" i="14" s="1"/>
  <c r="M25" i="14"/>
  <c r="N25" i="14" s="1"/>
  <c r="L25" i="14"/>
  <c r="L24" i="14"/>
  <c r="M24" i="14" s="1"/>
  <c r="L16" i="3"/>
  <c r="M16" i="3" s="1"/>
  <c r="M15" i="3"/>
  <c r="L15" i="3"/>
  <c r="L14" i="3"/>
  <c r="M14" i="3" s="1"/>
  <c r="L13" i="3"/>
  <c r="M13" i="3" s="1"/>
  <c r="L12" i="3"/>
  <c r="M12" i="3" s="1"/>
  <c r="M11" i="3"/>
  <c r="L11" i="3"/>
  <c r="L10" i="3"/>
  <c r="M10" i="3" s="1"/>
  <c r="L9" i="3"/>
  <c r="M9" i="3" s="1"/>
  <c r="L8" i="3"/>
  <c r="M8" i="3" s="1"/>
  <c r="M7" i="3"/>
  <c r="L7" i="3"/>
  <c r="D5" i="17"/>
  <c r="I5" i="17"/>
  <c r="G5" i="17" s="1"/>
  <c r="N26" i="14" l="1"/>
  <c r="O26" i="14" s="1"/>
  <c r="P26" i="14" s="1"/>
  <c r="M34" i="14"/>
  <c r="O24" i="14"/>
  <c r="P24" i="14" s="1"/>
  <c r="N24" i="14"/>
  <c r="O32" i="14"/>
  <c r="P32" i="14" s="1"/>
  <c r="N32" i="14"/>
  <c r="O30" i="14"/>
  <c r="P30" i="14" s="1"/>
  <c r="N30" i="14"/>
  <c r="O28" i="14"/>
  <c r="P28" i="14" s="1"/>
  <c r="N28" i="14"/>
  <c r="O25" i="14"/>
  <c r="P25" i="14" s="1"/>
  <c r="O29" i="14"/>
  <c r="P29" i="14" s="1"/>
  <c r="O33" i="14"/>
  <c r="N8" i="3"/>
  <c r="O8" i="3"/>
  <c r="P8" i="3" s="1"/>
  <c r="O9" i="3"/>
  <c r="P9" i="3" s="1"/>
  <c r="N9" i="3"/>
  <c r="N12" i="3"/>
  <c r="O12" i="3"/>
  <c r="P12" i="3" s="1"/>
  <c r="N10" i="3"/>
  <c r="O10" i="3" s="1"/>
  <c r="P10" i="3" s="1"/>
  <c r="N13" i="3"/>
  <c r="O13" i="3"/>
  <c r="P13" i="3" s="1"/>
  <c r="N16" i="3"/>
  <c r="O16" i="3"/>
  <c r="M17" i="3"/>
  <c r="N14" i="3"/>
  <c r="O14" i="3" s="1"/>
  <c r="P14" i="3" s="1"/>
  <c r="N11" i="3"/>
  <c r="O11" i="3" s="1"/>
  <c r="P11" i="3" s="1"/>
  <c r="N15" i="3"/>
  <c r="O15" i="3" s="1"/>
  <c r="P15" i="3" s="1"/>
  <c r="N7" i="3"/>
  <c r="O7" i="3"/>
  <c r="P7" i="3" s="1"/>
  <c r="F91" i="18"/>
  <c r="F90" i="18"/>
  <c r="F89" i="18"/>
  <c r="F88" i="18"/>
  <c r="F87" i="18"/>
  <c r="F86" i="18"/>
  <c r="F85" i="18"/>
  <c r="F84" i="18"/>
  <c r="F83" i="18"/>
  <c r="F82" i="18"/>
  <c r="F81" i="18"/>
  <c r="F80" i="18"/>
  <c r="F79" i="18"/>
  <c r="F78" i="18"/>
  <c r="F77" i="18"/>
  <c r="F76" i="18"/>
  <c r="E80" i="8"/>
  <c r="F75" i="18"/>
  <c r="F74" i="18"/>
  <c r="F73" i="18"/>
  <c r="F72" i="18"/>
  <c r="F71" i="18"/>
  <c r="F70" i="18"/>
  <c r="F69" i="18"/>
  <c r="F68" i="18"/>
  <c r="F67" i="18"/>
  <c r="F66" i="18"/>
  <c r="F65" i="18"/>
  <c r="F64" i="18"/>
  <c r="F63" i="18"/>
  <c r="F62" i="18"/>
  <c r="F61" i="18"/>
  <c r="F60" i="18"/>
  <c r="F59" i="18"/>
  <c r="F58" i="18"/>
  <c r="F57" i="18"/>
  <c r="F56" i="18"/>
  <c r="F55" i="18"/>
  <c r="F54" i="18"/>
  <c r="F53" i="18"/>
  <c r="F52" i="18"/>
  <c r="F51" i="18"/>
  <c r="F50" i="18"/>
  <c r="F49" i="18"/>
  <c r="F48" i="18"/>
  <c r="F47" i="18"/>
  <c r="F46" i="18"/>
  <c r="F45" i="18"/>
  <c r="F44" i="18"/>
  <c r="F43" i="18"/>
  <c r="F42" i="18"/>
  <c r="F41" i="18"/>
  <c r="F40" i="18"/>
  <c r="F39" i="18"/>
  <c r="F38" i="18"/>
  <c r="F37" i="18"/>
  <c r="F36" i="18"/>
  <c r="F35" i="18"/>
  <c r="F34" i="18"/>
  <c r="F33" i="18"/>
  <c r="F32" i="18"/>
  <c r="F31" i="18"/>
  <c r="F30" i="18"/>
  <c r="F29" i="18"/>
  <c r="F28" i="18"/>
  <c r="F27" i="18"/>
  <c r="F26" i="18"/>
  <c r="F25" i="18"/>
  <c r="F24" i="18"/>
  <c r="F23" i="18"/>
  <c r="F22" i="18"/>
  <c r="F21" i="18"/>
  <c r="F20" i="18"/>
  <c r="F19" i="18"/>
  <c r="F18" i="18"/>
  <c r="F17" i="18"/>
  <c r="F16" i="18"/>
  <c r="F15" i="18"/>
  <c r="F14" i="18"/>
  <c r="F12" i="18"/>
  <c r="F11" i="18"/>
  <c r="F10" i="18"/>
  <c r="F9" i="18"/>
  <c r="F5" i="18"/>
  <c r="E86" i="18"/>
  <c r="E50" i="18"/>
  <c r="C91" i="18"/>
  <c r="C90" i="18"/>
  <c r="C89" i="18"/>
  <c r="C88" i="18"/>
  <c r="C87" i="18"/>
  <c r="C86" i="18"/>
  <c r="C85" i="18"/>
  <c r="C84" i="18"/>
  <c r="C83" i="18"/>
  <c r="C82" i="18"/>
  <c r="C81" i="18"/>
  <c r="C80" i="18"/>
  <c r="C79" i="18"/>
  <c r="C78" i="18"/>
  <c r="C77" i="18"/>
  <c r="C76" i="18"/>
  <c r="C75" i="18"/>
  <c r="C74" i="18"/>
  <c r="C73" i="18"/>
  <c r="C72" i="18"/>
  <c r="C71" i="18"/>
  <c r="C70" i="18"/>
  <c r="C69" i="18"/>
  <c r="C68" i="18"/>
  <c r="C67" i="18"/>
  <c r="C66" i="18"/>
  <c r="C65" i="18"/>
  <c r="C64" i="18"/>
  <c r="C63" i="18"/>
  <c r="C62" i="18"/>
  <c r="C61" i="18"/>
  <c r="C60" i="18"/>
  <c r="C59" i="18"/>
  <c r="C58" i="18"/>
  <c r="C57" i="18"/>
  <c r="C56" i="18"/>
  <c r="C55" i="18"/>
  <c r="C54" i="18"/>
  <c r="C53" i="18"/>
  <c r="C52" i="18"/>
  <c r="C51" i="18"/>
  <c r="C50" i="18"/>
  <c r="C49" i="18"/>
  <c r="C48" i="18"/>
  <c r="C47" i="18"/>
  <c r="C46" i="18"/>
  <c r="C45" i="18"/>
  <c r="C44" i="18"/>
  <c r="C43" i="18"/>
  <c r="C42" i="18"/>
  <c r="C41" i="18"/>
  <c r="C40" i="18"/>
  <c r="C39" i="18"/>
  <c r="C38" i="18"/>
  <c r="C37" i="18"/>
  <c r="C36" i="18"/>
  <c r="C35" i="18"/>
  <c r="C34" i="18"/>
  <c r="C33" i="18"/>
  <c r="C32" i="18"/>
  <c r="C31" i="18"/>
  <c r="C30" i="18"/>
  <c r="C29" i="18"/>
  <c r="C28" i="18"/>
  <c r="C27" i="18"/>
  <c r="C26" i="18"/>
  <c r="C25" i="18"/>
  <c r="C24" i="18"/>
  <c r="C23" i="18"/>
  <c r="C22" i="18"/>
  <c r="C21" i="18"/>
  <c r="C20" i="18"/>
  <c r="C19" i="18"/>
  <c r="C18" i="18"/>
  <c r="C17" i="18"/>
  <c r="C16" i="18"/>
  <c r="C15" i="18"/>
  <c r="C14" i="18"/>
  <c r="C12" i="18"/>
  <c r="C11" i="18"/>
  <c r="C10" i="18"/>
  <c r="C9" i="18"/>
  <c r="C5" i="18"/>
  <c r="P33" i="14" l="1"/>
  <c r="P34" i="14"/>
  <c r="N34" i="14"/>
  <c r="Q33" i="14" s="1"/>
  <c r="Q34" i="14" s="1"/>
  <c r="K50" i="18"/>
  <c r="L50" i="18" s="1"/>
  <c r="N17" i="3"/>
  <c r="Q16" i="3" s="1"/>
  <c r="Q17" i="3" s="1"/>
  <c r="O17" i="3"/>
  <c r="P16" i="3"/>
  <c r="P17" i="3" s="1"/>
  <c r="K86" i="18"/>
  <c r="L86" i="18" s="1"/>
  <c r="AC184" i="16"/>
  <c r="AA184" i="16"/>
  <c r="Z184" i="16"/>
  <c r="Y184" i="16"/>
  <c r="Y185" i="16" s="1"/>
  <c r="AC163" i="16"/>
  <c r="AA163" i="16"/>
  <c r="Z163" i="16"/>
  <c r="Y163" i="16"/>
  <c r="Y164" i="16" s="1"/>
  <c r="AC142" i="16"/>
  <c r="AA142" i="16"/>
  <c r="Z142" i="16"/>
  <c r="Y142" i="16"/>
  <c r="AC121" i="16"/>
  <c r="AA121" i="16"/>
  <c r="Z121" i="16"/>
  <c r="Y121" i="16"/>
  <c r="Y101" i="16"/>
  <c r="AC100" i="16"/>
  <c r="AA100" i="16"/>
  <c r="Z100" i="16"/>
  <c r="Y100" i="16"/>
  <c r="AC79" i="16"/>
  <c r="AA79" i="16"/>
  <c r="Z79" i="16"/>
  <c r="Y79" i="16"/>
  <c r="AC57" i="16"/>
  <c r="AA57" i="16"/>
  <c r="Z57" i="16"/>
  <c r="Y57" i="16"/>
  <c r="AC36" i="16"/>
  <c r="AA36" i="16"/>
  <c r="Z36" i="16"/>
  <c r="Y36" i="16"/>
  <c r="AC15" i="16"/>
  <c r="AA15" i="16"/>
  <c r="Z15" i="16"/>
  <c r="Y15" i="16"/>
  <c r="AC49" i="15"/>
  <c r="AA49" i="15"/>
  <c r="Z49" i="15"/>
  <c r="Y49" i="15"/>
  <c r="Y50" i="15" s="1"/>
  <c r="AC32" i="15"/>
  <c r="AA32" i="15"/>
  <c r="Z32" i="15"/>
  <c r="Y32" i="15"/>
  <c r="AC15" i="15"/>
  <c r="AA15" i="15"/>
  <c r="Z15" i="15"/>
  <c r="Y15" i="15"/>
  <c r="AC49" i="14"/>
  <c r="AA49" i="14"/>
  <c r="Z49" i="14"/>
  <c r="Y49" i="14"/>
  <c r="Y50" i="14" s="1"/>
  <c r="AC32" i="14"/>
  <c r="AA32" i="14"/>
  <c r="Z32" i="14"/>
  <c r="Y32" i="14"/>
  <c r="Y33" i="14" s="1"/>
  <c r="AC15" i="14"/>
  <c r="AA15" i="14"/>
  <c r="Z15" i="14"/>
  <c r="Y15" i="14"/>
  <c r="AC32" i="13"/>
  <c r="AA32" i="13"/>
  <c r="Z32" i="13"/>
  <c r="Y32" i="13"/>
  <c r="Y33" i="13" s="1"/>
  <c r="AC15" i="13"/>
  <c r="AA15" i="13"/>
  <c r="Z15" i="13"/>
  <c r="Y15" i="13"/>
  <c r="AC32" i="12"/>
  <c r="AA32" i="12"/>
  <c r="Z32" i="12"/>
  <c r="Y32" i="12"/>
  <c r="Y33" i="12" s="1"/>
  <c r="AC15" i="12"/>
  <c r="AA15" i="12"/>
  <c r="Z15" i="12"/>
  <c r="Y15" i="12"/>
  <c r="AC66" i="11"/>
  <c r="AA66" i="11"/>
  <c r="Z66" i="11"/>
  <c r="Y66" i="11"/>
  <c r="AC49" i="11"/>
  <c r="AA49" i="11"/>
  <c r="Z49" i="11"/>
  <c r="Y49" i="11"/>
  <c r="Y50" i="11" s="1"/>
  <c r="Y33" i="11"/>
  <c r="AC32" i="11"/>
  <c r="AA32" i="11"/>
  <c r="Z32" i="11"/>
  <c r="Y32" i="11"/>
  <c r="AC15" i="11"/>
  <c r="AA15" i="11"/>
  <c r="Z15" i="11"/>
  <c r="Y15" i="11"/>
  <c r="Y16" i="11" s="1"/>
  <c r="AD202" i="10"/>
  <c r="AB202" i="10"/>
  <c r="AA202" i="10"/>
  <c r="Z202" i="10"/>
  <c r="Z203" i="10" s="1"/>
  <c r="AD185" i="10"/>
  <c r="AB185" i="10"/>
  <c r="AA185" i="10"/>
  <c r="Z185" i="10"/>
  <c r="AD168" i="10"/>
  <c r="AB168" i="10"/>
  <c r="AA168" i="10"/>
  <c r="Z168" i="10"/>
  <c r="Z169" i="10" s="1"/>
  <c r="AD151" i="10"/>
  <c r="AB151" i="10"/>
  <c r="AA151" i="10"/>
  <c r="Z151" i="10"/>
  <c r="AD134" i="10"/>
  <c r="AB134" i="10"/>
  <c r="AA134" i="10"/>
  <c r="Z134" i="10"/>
  <c r="AD117" i="10"/>
  <c r="AB117" i="10"/>
  <c r="AA117" i="10"/>
  <c r="Z117" i="10"/>
  <c r="Z118" i="10" s="1"/>
  <c r="AD100" i="10"/>
  <c r="AB100" i="10"/>
  <c r="AA100" i="10"/>
  <c r="Z100" i="10"/>
  <c r="AD83" i="10"/>
  <c r="AB83" i="10"/>
  <c r="AA83" i="10"/>
  <c r="Z83" i="10"/>
  <c r="AD66" i="10"/>
  <c r="AB66" i="10"/>
  <c r="AA66" i="10"/>
  <c r="Z66" i="10"/>
  <c r="AD49" i="10"/>
  <c r="AB49" i="10"/>
  <c r="AA49" i="10"/>
  <c r="Z49" i="10"/>
  <c r="AD32" i="10"/>
  <c r="AB32" i="10"/>
  <c r="AA32" i="10"/>
  <c r="Z32" i="10"/>
  <c r="AD15" i="10"/>
  <c r="AB15" i="10"/>
  <c r="AA15" i="10"/>
  <c r="Z15" i="10"/>
  <c r="AC32" i="9"/>
  <c r="AA32" i="9"/>
  <c r="Z32" i="9"/>
  <c r="Y32" i="9"/>
  <c r="AC15" i="9"/>
  <c r="AA15" i="9"/>
  <c r="Z15" i="9"/>
  <c r="Y15" i="9"/>
  <c r="AC268" i="8"/>
  <c r="AA268" i="8"/>
  <c r="Z268" i="8"/>
  <c r="Y268" i="8"/>
  <c r="AC251" i="8"/>
  <c r="AA251" i="8"/>
  <c r="Z251" i="8"/>
  <c r="Y251" i="8"/>
  <c r="AC234" i="8"/>
  <c r="AA234" i="8"/>
  <c r="Z234" i="8"/>
  <c r="Y234" i="8"/>
  <c r="AC217" i="8"/>
  <c r="AA217" i="8"/>
  <c r="Z217" i="8"/>
  <c r="Y217" i="8"/>
  <c r="AC199" i="8"/>
  <c r="AA199" i="8"/>
  <c r="Z199" i="8"/>
  <c r="Y199" i="8"/>
  <c r="AC182" i="8"/>
  <c r="AA182" i="8"/>
  <c r="Z182" i="8"/>
  <c r="Y182" i="8"/>
  <c r="Y183" i="8" s="1"/>
  <c r="AC165" i="8"/>
  <c r="AA165" i="8"/>
  <c r="Z165" i="8"/>
  <c r="Y165" i="8"/>
  <c r="Y149" i="8"/>
  <c r="AC148" i="8"/>
  <c r="AA148" i="8"/>
  <c r="Z148" i="8"/>
  <c r="Y148" i="8"/>
  <c r="AC131" i="8"/>
  <c r="AA131" i="8"/>
  <c r="Z131" i="8"/>
  <c r="Y131" i="8"/>
  <c r="AC113" i="8"/>
  <c r="AA113" i="8"/>
  <c r="Z113" i="8"/>
  <c r="Y113" i="8"/>
  <c r="Y114" i="8" s="1"/>
  <c r="Y96" i="8"/>
  <c r="AC95" i="8"/>
  <c r="AA95" i="8"/>
  <c r="Z95" i="8"/>
  <c r="Y95" i="8"/>
  <c r="AC78" i="8"/>
  <c r="AA78" i="8"/>
  <c r="Z78" i="8"/>
  <c r="Y78" i="8"/>
  <c r="Y58" i="8"/>
  <c r="AC57" i="8"/>
  <c r="AA57" i="8"/>
  <c r="Z57" i="8"/>
  <c r="Y57" i="8"/>
  <c r="AC36" i="8"/>
  <c r="AA36" i="8"/>
  <c r="Z36" i="8"/>
  <c r="Y36" i="8"/>
  <c r="AC15" i="8"/>
  <c r="AA15" i="8"/>
  <c r="Z15" i="8"/>
  <c r="Y15" i="8"/>
  <c r="AC289" i="7"/>
  <c r="AA289" i="7"/>
  <c r="Z289" i="7"/>
  <c r="Y289" i="7"/>
  <c r="AC268" i="7"/>
  <c r="AA268" i="7"/>
  <c r="Z268" i="7"/>
  <c r="Y268" i="7"/>
  <c r="Y269" i="7" s="1"/>
  <c r="AC247" i="7"/>
  <c r="AA247" i="7"/>
  <c r="Z247" i="7"/>
  <c r="Y247" i="7"/>
  <c r="AC226" i="7"/>
  <c r="AA226" i="7"/>
  <c r="Z226" i="7"/>
  <c r="Y226" i="7"/>
  <c r="Y227" i="7" s="1"/>
  <c r="AC205" i="7"/>
  <c r="AA205" i="7"/>
  <c r="Z205" i="7"/>
  <c r="Y205" i="7"/>
  <c r="AC184" i="7"/>
  <c r="AA184" i="7"/>
  <c r="Z184" i="7"/>
  <c r="Y184" i="7"/>
  <c r="AC163" i="7"/>
  <c r="AA163" i="7"/>
  <c r="Z163" i="7"/>
  <c r="Y163" i="7"/>
  <c r="AC142" i="7"/>
  <c r="AA142" i="7"/>
  <c r="Z142" i="7"/>
  <c r="Y142" i="7"/>
  <c r="AC121" i="7"/>
  <c r="AA121" i="7"/>
  <c r="Z121" i="7"/>
  <c r="Y121" i="7"/>
  <c r="AC100" i="7"/>
  <c r="AA100" i="7"/>
  <c r="Z100" i="7"/>
  <c r="Y100" i="7"/>
  <c r="AC79" i="7"/>
  <c r="AA79" i="7"/>
  <c r="Z79" i="7"/>
  <c r="Y79" i="7"/>
  <c r="Y80" i="7" s="1"/>
  <c r="AC58" i="7"/>
  <c r="AA58" i="7"/>
  <c r="Z58" i="7"/>
  <c r="Y58" i="7"/>
  <c r="Y37" i="7"/>
  <c r="AC36" i="7"/>
  <c r="AA36" i="7"/>
  <c r="Z36" i="7"/>
  <c r="Y36" i="7"/>
  <c r="AC15" i="7"/>
  <c r="AA15" i="7"/>
  <c r="Z15" i="7"/>
  <c r="Y15" i="7"/>
  <c r="Y16" i="7" s="1"/>
  <c r="Y37" i="6"/>
  <c r="AC36" i="6"/>
  <c r="AA36" i="6"/>
  <c r="Z36" i="6"/>
  <c r="Y36" i="6"/>
  <c r="Y16" i="6"/>
  <c r="AC15" i="6"/>
  <c r="AA15" i="6"/>
  <c r="Z15" i="6"/>
  <c r="Y15" i="6"/>
  <c r="AC80" i="5"/>
  <c r="AA80" i="5"/>
  <c r="Z80" i="5"/>
  <c r="Y80" i="5"/>
  <c r="Y81" i="5" s="1"/>
  <c r="AC58" i="5"/>
  <c r="AA58" i="5"/>
  <c r="Z58" i="5"/>
  <c r="Y58" i="5"/>
  <c r="Y59" i="5" s="1"/>
  <c r="AC36" i="5"/>
  <c r="AA36" i="5"/>
  <c r="Z36" i="5"/>
  <c r="Y36" i="5"/>
  <c r="Y37" i="5" s="1"/>
  <c r="AC15" i="5"/>
  <c r="AA15" i="5"/>
  <c r="Z15" i="5"/>
  <c r="Y15" i="5"/>
  <c r="AC15" i="4"/>
  <c r="AA15" i="4"/>
  <c r="Z15" i="4"/>
  <c r="Y15" i="4"/>
  <c r="AC15" i="3"/>
  <c r="AA15" i="3"/>
  <c r="Z15" i="3"/>
  <c r="Y15" i="3"/>
  <c r="AC186" i="2"/>
  <c r="AA186" i="2"/>
  <c r="Z186" i="2"/>
  <c r="Y186" i="2"/>
  <c r="AC165" i="2"/>
  <c r="AA165" i="2"/>
  <c r="Z165" i="2"/>
  <c r="Y165" i="2"/>
  <c r="AC143" i="2"/>
  <c r="AA143" i="2"/>
  <c r="Z143" i="2"/>
  <c r="Y143" i="2"/>
  <c r="AC122" i="2"/>
  <c r="AA122" i="2"/>
  <c r="Z122" i="2"/>
  <c r="Y122" i="2"/>
  <c r="AC100" i="2"/>
  <c r="AA100" i="2"/>
  <c r="Z100" i="2"/>
  <c r="Y100" i="2"/>
  <c r="AC79" i="2"/>
  <c r="AA79" i="2"/>
  <c r="Z79" i="2"/>
  <c r="Y79" i="2"/>
  <c r="AC58" i="2"/>
  <c r="AA58" i="2"/>
  <c r="Z58" i="2"/>
  <c r="Y58" i="2"/>
  <c r="AC37" i="2"/>
  <c r="AA37" i="2"/>
  <c r="Z37" i="2"/>
  <c r="Y37" i="2"/>
  <c r="AC15" i="2"/>
  <c r="AA15" i="2"/>
  <c r="Z15" i="2"/>
  <c r="Y15" i="2"/>
  <c r="AC120" i="1"/>
  <c r="AA120" i="1"/>
  <c r="Z120" i="1"/>
  <c r="Y120" i="1"/>
  <c r="AC99" i="1"/>
  <c r="AA99" i="1"/>
  <c r="Z99" i="1"/>
  <c r="Y99" i="1"/>
  <c r="AC78" i="1"/>
  <c r="AA78" i="1"/>
  <c r="Z78" i="1"/>
  <c r="Y78" i="1"/>
  <c r="AC57" i="1"/>
  <c r="AA57" i="1"/>
  <c r="Z57" i="1"/>
  <c r="Y57" i="1"/>
  <c r="AC36" i="1"/>
  <c r="AA36" i="1"/>
  <c r="Z36" i="1"/>
  <c r="Y36" i="1"/>
  <c r="AC15" i="1"/>
  <c r="Z15" i="1"/>
  <c r="AA15" i="1"/>
  <c r="I23" i="17"/>
  <c r="AD121" i="16" s="1"/>
  <c r="H23" i="17"/>
  <c r="D23" i="17"/>
  <c r="Y15" i="1"/>
  <c r="AB121" i="16" l="1"/>
  <c r="O34" i="14"/>
  <c r="M50" i="18"/>
  <c r="N50" i="18"/>
  <c r="O50" i="18" s="1"/>
  <c r="AC66" i="10"/>
  <c r="M86" i="18"/>
  <c r="N86" i="18" s="1"/>
  <c r="O86" i="18" s="1"/>
  <c r="AD120" i="1"/>
  <c r="AD15" i="3"/>
  <c r="AD15" i="6"/>
  <c r="AD15" i="7"/>
  <c r="AD100" i="7"/>
  <c r="AD217" i="8"/>
  <c r="AE49" i="10"/>
  <c r="AE185" i="10"/>
  <c r="AD49" i="15"/>
  <c r="G23" i="17"/>
  <c r="AD15" i="1"/>
  <c r="AD36" i="1"/>
  <c r="AE36" i="1" s="1"/>
  <c r="AD15" i="2"/>
  <c r="AD15" i="5"/>
  <c r="AD121" i="7"/>
  <c r="AD247" i="7"/>
  <c r="AD57" i="8"/>
  <c r="AE100" i="10"/>
  <c r="AD32" i="11"/>
  <c r="AD15" i="14"/>
  <c r="AD57" i="16"/>
  <c r="AD57" i="1"/>
  <c r="AD37" i="2"/>
  <c r="AD165" i="2"/>
  <c r="AD36" i="5"/>
  <c r="AD78" i="1"/>
  <c r="AD79" i="2"/>
  <c r="AD186" i="2"/>
  <c r="AD58" i="5"/>
  <c r="AD79" i="7"/>
  <c r="AD184" i="7"/>
  <c r="AD289" i="7"/>
  <c r="AD95" i="8"/>
  <c r="AD199" i="8"/>
  <c r="AE32" i="10"/>
  <c r="AE168" i="10"/>
  <c r="AD15" i="12"/>
  <c r="AD32" i="15"/>
  <c r="AD100" i="2"/>
  <c r="AD205" i="7"/>
  <c r="AD36" i="8"/>
  <c r="AD32" i="12"/>
  <c r="AD122" i="2"/>
  <c r="AD36" i="7"/>
  <c r="AD148" i="8"/>
  <c r="AD268" i="8"/>
  <c r="AD163" i="16"/>
  <c r="AD36" i="6"/>
  <c r="AD163" i="7"/>
  <c r="AD268" i="7"/>
  <c r="AD15" i="9"/>
  <c r="AE117" i="10"/>
  <c r="AD32" i="14"/>
  <c r="AE32" i="14" s="1"/>
  <c r="AE33" i="14" s="1"/>
  <c r="H50" i="18" s="1"/>
  <c r="J50" i="18" s="1"/>
  <c r="AD79" i="16"/>
  <c r="AD184" i="16"/>
  <c r="AD99" i="1"/>
  <c r="AD58" i="2"/>
  <c r="AD143" i="2"/>
  <c r="AD15" i="4"/>
  <c r="AD80" i="5"/>
  <c r="AD58" i="7"/>
  <c r="AD142" i="7"/>
  <c r="AD226" i="7"/>
  <c r="AD15" i="8"/>
  <c r="AD78" i="8"/>
  <c r="AD131" i="8"/>
  <c r="AD182" i="8"/>
  <c r="AD251" i="8"/>
  <c r="AE15" i="10"/>
  <c r="AE83" i="10"/>
  <c r="AE151" i="10"/>
  <c r="AD15" i="11"/>
  <c r="AD66" i="11"/>
  <c r="AD32" i="13"/>
  <c r="AD15" i="15"/>
  <c r="AD36" i="16"/>
  <c r="AD142" i="16"/>
  <c r="AD113" i="8"/>
  <c r="AD165" i="8"/>
  <c r="AD234" i="8"/>
  <c r="AD32" i="9"/>
  <c r="AE66" i="10"/>
  <c r="AF66" i="10" s="1"/>
  <c r="AE134" i="10"/>
  <c r="AE202" i="10"/>
  <c r="AD49" i="11"/>
  <c r="AD15" i="13"/>
  <c r="AD49" i="14"/>
  <c r="AD15" i="16"/>
  <c r="AD100" i="16"/>
  <c r="AE100" i="16" s="1"/>
  <c r="Y122" i="16"/>
  <c r="Y80" i="16"/>
  <c r="Y37" i="16"/>
  <c r="Y16" i="16"/>
  <c r="AB32" i="14"/>
  <c r="AB33" i="14" s="1"/>
  <c r="Y67" i="11"/>
  <c r="Z186" i="10"/>
  <c r="Y33" i="9"/>
  <c r="Y16" i="9"/>
  <c r="Y218" i="8"/>
  <c r="Y166" i="8"/>
  <c r="Y16" i="5"/>
  <c r="AE15" i="3"/>
  <c r="AE16" i="3" s="1"/>
  <c r="H86" i="18" s="1"/>
  <c r="J86" i="18" s="1"/>
  <c r="AB15" i="3"/>
  <c r="AB16" i="3" s="1"/>
  <c r="Y187" i="2"/>
  <c r="AB36" i="1"/>
  <c r="Y166" i="2"/>
  <c r="E81" i="7"/>
  <c r="C90" i="21"/>
  <c r="C89" i="21"/>
  <c r="C71" i="21"/>
  <c r="C66" i="21"/>
  <c r="C65" i="21"/>
  <c r="C64" i="21"/>
  <c r="C63" i="21"/>
  <c r="C62" i="21"/>
  <c r="C61" i="21"/>
  <c r="C58" i="21"/>
  <c r="C57" i="21"/>
  <c r="C56" i="21"/>
  <c r="C55" i="21"/>
  <c r="C54" i="21"/>
  <c r="C53" i="21"/>
  <c r="C50" i="21"/>
  <c r="C49" i="21"/>
  <c r="C48" i="21"/>
  <c r="C47" i="21"/>
  <c r="C46" i="21"/>
  <c r="C45" i="21"/>
  <c r="C44" i="21"/>
  <c r="C43" i="21"/>
  <c r="C42" i="21"/>
  <c r="C23" i="21"/>
  <c r="C22" i="21"/>
  <c r="C21" i="21"/>
  <c r="C20" i="21"/>
  <c r="C17" i="21"/>
  <c r="C7" i="21"/>
  <c r="AA183" i="16" l="1"/>
  <c r="Z183" i="16"/>
  <c r="Y183" i="16"/>
  <c r="AC182" i="16"/>
  <c r="AA182" i="16"/>
  <c r="Z182" i="16"/>
  <c r="Y182" i="16"/>
  <c r="AC181" i="16"/>
  <c r="AA181" i="16"/>
  <c r="Z181" i="16"/>
  <c r="Y181" i="16"/>
  <c r="AC180" i="16"/>
  <c r="AA180" i="16"/>
  <c r="Z180" i="16"/>
  <c r="Y180" i="16"/>
  <c r="AC179" i="16"/>
  <c r="AA179" i="16"/>
  <c r="Z179" i="16"/>
  <c r="Y179" i="16"/>
  <c r="AC178" i="16"/>
  <c r="AA178" i="16"/>
  <c r="Z178" i="16"/>
  <c r="Y178" i="16"/>
  <c r="AC177" i="16"/>
  <c r="AA177" i="16"/>
  <c r="Z177" i="16"/>
  <c r="Y177" i="16"/>
  <c r="AC176" i="16"/>
  <c r="AA176" i="16"/>
  <c r="Z176" i="16"/>
  <c r="Y176" i="16"/>
  <c r="AA162" i="16"/>
  <c r="Z162" i="16"/>
  <c r="Y162" i="16"/>
  <c r="AC161" i="16"/>
  <c r="AA161" i="16"/>
  <c r="Z161" i="16"/>
  <c r="Y161" i="16"/>
  <c r="AC160" i="16"/>
  <c r="AA160" i="16"/>
  <c r="Z160" i="16"/>
  <c r="Y160" i="16"/>
  <c r="AC159" i="16"/>
  <c r="AA159" i="16"/>
  <c r="Z159" i="16"/>
  <c r="Y159" i="16"/>
  <c r="AC158" i="16"/>
  <c r="AA158" i="16"/>
  <c r="Z158" i="16"/>
  <c r="Y158" i="16"/>
  <c r="AC157" i="16"/>
  <c r="AA157" i="16"/>
  <c r="Z157" i="16"/>
  <c r="Y157" i="16"/>
  <c r="AC156" i="16"/>
  <c r="AA156" i="16"/>
  <c r="Z156" i="16"/>
  <c r="Y156" i="16"/>
  <c r="AC155" i="16"/>
  <c r="AA155" i="16"/>
  <c r="Z155" i="16"/>
  <c r="Y155" i="16"/>
  <c r="AA141" i="16"/>
  <c r="Z141" i="16"/>
  <c r="Y141" i="16"/>
  <c r="AC140" i="16"/>
  <c r="AA140" i="16"/>
  <c r="Z140" i="16"/>
  <c r="Y140" i="16"/>
  <c r="Y143" i="16" s="1"/>
  <c r="AC139" i="16"/>
  <c r="AA139" i="16"/>
  <c r="Z139" i="16"/>
  <c r="Y139" i="16"/>
  <c r="AC138" i="16"/>
  <c r="AA138" i="16"/>
  <c r="Z138" i="16"/>
  <c r="Y138" i="16"/>
  <c r="AC137" i="16"/>
  <c r="AA137" i="16"/>
  <c r="Z137" i="16"/>
  <c r="Y137" i="16"/>
  <c r="AC136" i="16"/>
  <c r="AA136" i="16"/>
  <c r="Z136" i="16"/>
  <c r="Y136" i="16"/>
  <c r="AC135" i="16"/>
  <c r="AA135" i="16"/>
  <c r="Z135" i="16"/>
  <c r="Y135" i="16"/>
  <c r="AC134" i="16"/>
  <c r="AA134" i="16"/>
  <c r="Z134" i="16"/>
  <c r="Y134" i="16"/>
  <c r="AA120" i="16"/>
  <c r="Z120" i="16"/>
  <c r="Y120" i="16"/>
  <c r="AC119" i="16"/>
  <c r="AA119" i="16"/>
  <c r="Z119" i="16"/>
  <c r="Y119" i="16"/>
  <c r="AC118" i="16"/>
  <c r="AA118" i="16"/>
  <c r="Z118" i="16"/>
  <c r="Y118" i="16"/>
  <c r="AC117" i="16"/>
  <c r="AA117" i="16"/>
  <c r="Z117" i="16"/>
  <c r="Y117" i="16"/>
  <c r="AC116" i="16"/>
  <c r="AA116" i="16"/>
  <c r="Z116" i="16"/>
  <c r="Y116" i="16"/>
  <c r="AC115" i="16"/>
  <c r="AA115" i="16"/>
  <c r="Z115" i="16"/>
  <c r="Y115" i="16"/>
  <c r="AC114" i="16"/>
  <c r="AA114" i="16"/>
  <c r="Z114" i="16"/>
  <c r="Y114" i="16"/>
  <c r="AC113" i="16"/>
  <c r="AA113" i="16"/>
  <c r="Z113" i="16"/>
  <c r="Y113" i="16"/>
  <c r="AA99" i="16"/>
  <c r="Z99" i="16"/>
  <c r="Y99" i="16"/>
  <c r="AC98" i="16"/>
  <c r="AA98" i="16"/>
  <c r="Z98" i="16"/>
  <c r="Y98" i="16"/>
  <c r="AC97" i="16"/>
  <c r="AA97" i="16"/>
  <c r="Z97" i="16"/>
  <c r="Y97" i="16"/>
  <c r="AC96" i="16"/>
  <c r="AA96" i="16"/>
  <c r="Z96" i="16"/>
  <c r="Y96" i="16"/>
  <c r="AC95" i="16"/>
  <c r="AA95" i="16"/>
  <c r="Z95" i="16"/>
  <c r="Y95" i="16"/>
  <c r="AC94" i="16"/>
  <c r="AA94" i="16"/>
  <c r="Z94" i="16"/>
  <c r="Y94" i="16"/>
  <c r="AC93" i="16"/>
  <c r="AA93" i="16"/>
  <c r="Z93" i="16"/>
  <c r="Y93" i="16"/>
  <c r="AC92" i="16"/>
  <c r="AA92" i="16"/>
  <c r="Z92" i="16"/>
  <c r="Y92" i="16"/>
  <c r="AA78" i="16"/>
  <c r="Z78" i="16"/>
  <c r="Y78" i="16"/>
  <c r="AC77" i="16"/>
  <c r="AA77" i="16"/>
  <c r="Z77" i="16"/>
  <c r="Y77" i="16"/>
  <c r="AC76" i="16"/>
  <c r="AA76" i="16"/>
  <c r="Z76" i="16"/>
  <c r="Y76" i="16"/>
  <c r="AC75" i="16"/>
  <c r="AA75" i="16"/>
  <c r="Z75" i="16"/>
  <c r="Y75" i="16"/>
  <c r="AC74" i="16"/>
  <c r="AA74" i="16"/>
  <c r="Z74" i="16"/>
  <c r="Y74" i="16"/>
  <c r="AC73" i="16"/>
  <c r="AA73" i="16"/>
  <c r="Z73" i="16"/>
  <c r="Y73" i="16"/>
  <c r="AC72" i="16"/>
  <c r="AA72" i="16"/>
  <c r="Z72" i="16"/>
  <c r="Y72" i="16"/>
  <c r="AC71" i="16"/>
  <c r="AA71" i="16"/>
  <c r="Z71" i="16"/>
  <c r="Y71" i="16"/>
  <c r="AA56" i="16"/>
  <c r="Z56" i="16"/>
  <c r="Y56" i="16"/>
  <c r="Y58" i="16" s="1"/>
  <c r="AC55" i="16"/>
  <c r="AA55" i="16"/>
  <c r="Z55" i="16"/>
  <c r="Y55" i="16"/>
  <c r="AC54" i="16"/>
  <c r="AA54" i="16"/>
  <c r="Z54" i="16"/>
  <c r="Y54" i="16"/>
  <c r="AC53" i="16"/>
  <c r="AA53" i="16"/>
  <c r="Z53" i="16"/>
  <c r="Y53" i="16"/>
  <c r="AC52" i="16"/>
  <c r="AA52" i="16"/>
  <c r="Z52" i="16"/>
  <c r="Y52" i="16"/>
  <c r="AC51" i="16"/>
  <c r="AA51" i="16"/>
  <c r="Z51" i="16"/>
  <c r="Y51" i="16"/>
  <c r="AC50" i="16"/>
  <c r="AA50" i="16"/>
  <c r="Z50" i="16"/>
  <c r="Y50" i="16"/>
  <c r="AC49" i="16"/>
  <c r="AA49" i="16"/>
  <c r="Z49" i="16"/>
  <c r="Y49" i="16"/>
  <c r="AA35" i="16"/>
  <c r="Z35" i="16"/>
  <c r="Y35" i="16"/>
  <c r="AC34" i="16"/>
  <c r="AA34" i="16"/>
  <c r="Z34" i="16"/>
  <c r="Y34" i="16"/>
  <c r="AC33" i="16"/>
  <c r="AA33" i="16"/>
  <c r="Z33" i="16"/>
  <c r="Y33" i="16"/>
  <c r="AC32" i="16"/>
  <c r="AA32" i="16"/>
  <c r="Z32" i="16"/>
  <c r="Y32" i="16"/>
  <c r="AC31" i="16"/>
  <c r="AA31" i="16"/>
  <c r="Z31" i="16"/>
  <c r="Y31" i="16"/>
  <c r="AC30" i="16"/>
  <c r="AA30" i="16"/>
  <c r="Z30" i="16"/>
  <c r="Y30" i="16"/>
  <c r="AC29" i="16"/>
  <c r="AA29" i="16"/>
  <c r="Z29" i="16"/>
  <c r="Y29" i="16"/>
  <c r="AC28" i="16"/>
  <c r="AA28" i="16"/>
  <c r="Z28" i="16"/>
  <c r="Y28" i="16"/>
  <c r="AA14" i="16"/>
  <c r="Z14" i="16"/>
  <c r="Y14" i="16"/>
  <c r="AC13" i="16"/>
  <c r="AA13" i="16"/>
  <c r="Z13" i="16"/>
  <c r="Y13" i="16"/>
  <c r="AC12" i="16"/>
  <c r="AA12" i="16"/>
  <c r="Z12" i="16"/>
  <c r="Y12" i="16"/>
  <c r="AC11" i="16"/>
  <c r="AA11" i="16"/>
  <c r="Z11" i="16"/>
  <c r="Y11" i="16"/>
  <c r="AC10" i="16"/>
  <c r="AA10" i="16"/>
  <c r="Z10" i="16"/>
  <c r="Y10" i="16"/>
  <c r="AC9" i="16"/>
  <c r="AA9" i="16"/>
  <c r="Z9" i="16"/>
  <c r="Y9" i="16"/>
  <c r="AC8" i="16"/>
  <c r="AA8" i="16"/>
  <c r="Z8" i="16"/>
  <c r="Y8" i="16"/>
  <c r="AC7" i="16"/>
  <c r="AA7" i="16"/>
  <c r="Z7" i="16"/>
  <c r="Y7" i="16"/>
  <c r="AA48" i="15"/>
  <c r="Z48" i="15"/>
  <c r="Y48" i="15"/>
  <c r="AC47" i="15"/>
  <c r="AA47" i="15"/>
  <c r="Z47" i="15"/>
  <c r="Y47" i="15"/>
  <c r="AC46" i="15"/>
  <c r="AA46" i="15"/>
  <c r="Z46" i="15"/>
  <c r="Y46" i="15"/>
  <c r="AC45" i="15"/>
  <c r="AA45" i="15"/>
  <c r="Z45" i="15"/>
  <c r="Y45" i="15"/>
  <c r="AC44" i="15"/>
  <c r="AA44" i="15"/>
  <c r="Z44" i="15"/>
  <c r="Y44" i="15"/>
  <c r="AC43" i="15"/>
  <c r="AA43" i="15"/>
  <c r="Z43" i="15"/>
  <c r="Y43" i="15"/>
  <c r="AC42" i="15"/>
  <c r="AA42" i="15"/>
  <c r="Z42" i="15"/>
  <c r="Y42" i="15"/>
  <c r="AC41" i="15"/>
  <c r="AA41" i="15"/>
  <c r="Z41" i="15"/>
  <c r="Y41" i="15"/>
  <c r="AA31" i="15"/>
  <c r="Z31" i="15"/>
  <c r="Y31" i="15"/>
  <c r="AC30" i="15"/>
  <c r="AA30" i="15"/>
  <c r="Z30" i="15"/>
  <c r="Y30" i="15"/>
  <c r="Y33" i="15" s="1"/>
  <c r="AC29" i="15"/>
  <c r="AA29" i="15"/>
  <c r="Z29" i="15"/>
  <c r="Y29" i="15"/>
  <c r="AC28" i="15"/>
  <c r="AA28" i="15"/>
  <c r="Z28" i="15"/>
  <c r="Y28" i="15"/>
  <c r="AC27" i="15"/>
  <c r="AA27" i="15"/>
  <c r="Z27" i="15"/>
  <c r="Y27" i="15"/>
  <c r="AC26" i="15"/>
  <c r="AA26" i="15"/>
  <c r="Z26" i="15"/>
  <c r="Y26" i="15"/>
  <c r="AC25" i="15"/>
  <c r="AA25" i="15"/>
  <c r="Z25" i="15"/>
  <c r="Y25" i="15"/>
  <c r="AC24" i="15"/>
  <c r="AA24" i="15"/>
  <c r="Z24" i="15"/>
  <c r="Y24" i="15"/>
  <c r="AA14" i="15"/>
  <c r="AB14" i="15" s="1"/>
  <c r="Z14" i="15"/>
  <c r="Y14" i="15"/>
  <c r="AC13" i="15"/>
  <c r="AA13" i="15"/>
  <c r="Z13" i="15"/>
  <c r="Y13" i="15"/>
  <c r="AC12" i="15"/>
  <c r="AA12" i="15"/>
  <c r="Z12" i="15"/>
  <c r="Y12" i="15"/>
  <c r="AC11" i="15"/>
  <c r="AA11" i="15"/>
  <c r="Z11" i="15"/>
  <c r="Y11" i="15"/>
  <c r="AC10" i="15"/>
  <c r="AA10" i="15"/>
  <c r="Z10" i="15"/>
  <c r="Y10" i="15"/>
  <c r="AC9" i="15"/>
  <c r="AA9" i="15"/>
  <c r="Z9" i="15"/>
  <c r="Y9" i="15"/>
  <c r="AC8" i="15"/>
  <c r="AA8" i="15"/>
  <c r="Z8" i="15"/>
  <c r="Y8" i="15"/>
  <c r="AC7" i="15"/>
  <c r="AA7" i="15"/>
  <c r="Z7" i="15"/>
  <c r="Y7" i="15"/>
  <c r="AA48" i="14"/>
  <c r="Z48" i="14"/>
  <c r="Y48" i="14"/>
  <c r="AC47" i="14"/>
  <c r="AA47" i="14"/>
  <c r="Z47" i="14"/>
  <c r="Y47" i="14"/>
  <c r="AC46" i="14"/>
  <c r="AA46" i="14"/>
  <c r="Z46" i="14"/>
  <c r="Y46" i="14"/>
  <c r="AC45" i="14"/>
  <c r="AA45" i="14"/>
  <c r="Z45" i="14"/>
  <c r="Y45" i="14"/>
  <c r="AC44" i="14"/>
  <c r="AA44" i="14"/>
  <c r="Z44" i="14"/>
  <c r="Y44" i="14"/>
  <c r="AC43" i="14"/>
  <c r="AA43" i="14"/>
  <c r="Z43" i="14"/>
  <c r="Y43" i="14"/>
  <c r="AC42" i="14"/>
  <c r="AA42" i="14"/>
  <c r="Z42" i="14"/>
  <c r="Y42" i="14"/>
  <c r="AC41" i="14"/>
  <c r="AA41" i="14"/>
  <c r="Z41" i="14"/>
  <c r="AB41" i="14" s="1"/>
  <c r="Y41" i="14"/>
  <c r="AA31" i="14"/>
  <c r="Z31" i="14"/>
  <c r="Y31" i="14"/>
  <c r="AC30" i="14"/>
  <c r="AA30" i="14"/>
  <c r="Z30" i="14"/>
  <c r="Y30" i="14"/>
  <c r="AC29" i="14"/>
  <c r="AA29" i="14"/>
  <c r="Z29" i="14"/>
  <c r="Y29" i="14"/>
  <c r="AC28" i="14"/>
  <c r="AA28" i="14"/>
  <c r="Z28" i="14"/>
  <c r="Y28" i="14"/>
  <c r="AC27" i="14"/>
  <c r="AA27" i="14"/>
  <c r="Z27" i="14"/>
  <c r="Y27" i="14"/>
  <c r="AC26" i="14"/>
  <c r="AA26" i="14"/>
  <c r="Z26" i="14"/>
  <c r="Y26" i="14"/>
  <c r="AC25" i="14"/>
  <c r="AA25" i="14"/>
  <c r="Z25" i="14"/>
  <c r="Y25" i="14"/>
  <c r="AC24" i="14"/>
  <c r="AA24" i="14"/>
  <c r="Z24" i="14"/>
  <c r="Y24" i="14"/>
  <c r="AA14" i="14"/>
  <c r="Z14" i="14"/>
  <c r="Y14" i="14"/>
  <c r="AC13" i="14"/>
  <c r="AA13" i="14"/>
  <c r="Z13" i="14"/>
  <c r="Y13" i="14"/>
  <c r="AC12" i="14"/>
  <c r="AA12" i="14"/>
  <c r="Z12" i="14"/>
  <c r="Y12" i="14"/>
  <c r="Y16" i="14" s="1"/>
  <c r="AC11" i="14"/>
  <c r="AA11" i="14"/>
  <c r="Z11" i="14"/>
  <c r="Y11" i="14"/>
  <c r="AC10" i="14"/>
  <c r="AA10" i="14"/>
  <c r="Z10" i="14"/>
  <c r="Y10" i="14"/>
  <c r="AC9" i="14"/>
  <c r="AA9" i="14"/>
  <c r="Z9" i="14"/>
  <c r="Y9" i="14"/>
  <c r="AC8" i="14"/>
  <c r="AA8" i="14"/>
  <c r="Z8" i="14"/>
  <c r="Y8" i="14"/>
  <c r="AC7" i="14"/>
  <c r="AA7" i="14"/>
  <c r="Z7" i="14"/>
  <c r="Y7" i="14"/>
  <c r="AA31" i="13"/>
  <c r="Z31" i="13"/>
  <c r="Y31" i="13"/>
  <c r="AC30" i="13"/>
  <c r="AA30" i="13"/>
  <c r="Z30" i="13"/>
  <c r="Y30" i="13"/>
  <c r="AC29" i="13"/>
  <c r="AA29" i="13"/>
  <c r="Z29" i="13"/>
  <c r="Y29" i="13"/>
  <c r="AC28" i="13"/>
  <c r="AA28" i="13"/>
  <c r="Z28" i="13"/>
  <c r="Y28" i="13"/>
  <c r="AC27" i="13"/>
  <c r="AA27" i="13"/>
  <c r="Z27" i="13"/>
  <c r="Y27" i="13"/>
  <c r="AC26" i="13"/>
  <c r="AA26" i="13"/>
  <c r="Z26" i="13"/>
  <c r="Y26" i="13"/>
  <c r="AC25" i="13"/>
  <c r="AA25" i="13"/>
  <c r="Z25" i="13"/>
  <c r="Y25" i="13"/>
  <c r="AC24" i="13"/>
  <c r="AA24" i="13"/>
  <c r="Z24" i="13"/>
  <c r="Y24" i="13"/>
  <c r="AA14" i="13"/>
  <c r="Z14" i="13"/>
  <c r="Y14" i="13"/>
  <c r="AC13" i="13"/>
  <c r="AA13" i="13"/>
  <c r="Z13" i="13"/>
  <c r="Y13" i="13"/>
  <c r="AC12" i="13"/>
  <c r="AA12" i="13"/>
  <c r="Z12" i="13"/>
  <c r="Y12" i="13"/>
  <c r="AC11" i="13"/>
  <c r="AA11" i="13"/>
  <c r="Z11" i="13"/>
  <c r="Y11" i="13"/>
  <c r="AC10" i="13"/>
  <c r="AA10" i="13"/>
  <c r="Z10" i="13"/>
  <c r="Y10" i="13"/>
  <c r="AC9" i="13"/>
  <c r="AA9" i="13"/>
  <c r="Z9" i="13"/>
  <c r="Y9" i="13"/>
  <c r="AC8" i="13"/>
  <c r="AA8" i="13"/>
  <c r="Z8" i="13"/>
  <c r="Y8" i="13"/>
  <c r="AC7" i="13"/>
  <c r="AA7" i="13"/>
  <c r="Z7" i="13"/>
  <c r="Y7" i="13"/>
  <c r="AA31" i="12"/>
  <c r="Z31" i="12"/>
  <c r="Y31" i="12"/>
  <c r="AC30" i="12"/>
  <c r="AA30" i="12"/>
  <c r="Z30" i="12"/>
  <c r="Y30" i="12"/>
  <c r="AC29" i="12"/>
  <c r="AA29" i="12"/>
  <c r="Z29" i="12"/>
  <c r="Y29" i="12"/>
  <c r="AC28" i="12"/>
  <c r="AA28" i="12"/>
  <c r="Z28" i="12"/>
  <c r="Y28" i="12"/>
  <c r="AC27" i="12"/>
  <c r="AA27" i="12"/>
  <c r="Z27" i="12"/>
  <c r="Y27" i="12"/>
  <c r="AC26" i="12"/>
  <c r="AA26" i="12"/>
  <c r="Z26" i="12"/>
  <c r="Y26" i="12"/>
  <c r="AC25" i="12"/>
  <c r="AA25" i="12"/>
  <c r="Z25" i="12"/>
  <c r="Y25" i="12"/>
  <c r="AC24" i="12"/>
  <c r="AA24" i="12"/>
  <c r="Z24" i="12"/>
  <c r="Y24" i="12"/>
  <c r="AA14" i="12"/>
  <c r="Z14" i="12"/>
  <c r="Y14" i="12"/>
  <c r="AC13" i="12"/>
  <c r="AA13" i="12"/>
  <c r="Z13" i="12"/>
  <c r="Y13" i="12"/>
  <c r="Y16" i="12" s="1"/>
  <c r="AC12" i="12"/>
  <c r="AA12" i="12"/>
  <c r="Z12" i="12"/>
  <c r="Y12" i="12"/>
  <c r="AC11" i="12"/>
  <c r="AA11" i="12"/>
  <c r="Z11" i="12"/>
  <c r="Y11" i="12"/>
  <c r="AC10" i="12"/>
  <c r="AA10" i="12"/>
  <c r="Z10" i="12"/>
  <c r="Y10" i="12"/>
  <c r="AC9" i="12"/>
  <c r="AA9" i="12"/>
  <c r="Z9" i="12"/>
  <c r="Y9" i="12"/>
  <c r="AC8" i="12"/>
  <c r="AA8" i="12"/>
  <c r="Z8" i="12"/>
  <c r="Y8" i="12"/>
  <c r="AC7" i="12"/>
  <c r="AA7" i="12"/>
  <c r="Z7" i="12"/>
  <c r="Y7" i="12"/>
  <c r="AA65" i="11"/>
  <c r="Z65" i="11"/>
  <c r="Y65" i="11"/>
  <c r="AC64" i="11"/>
  <c r="AA64" i="11"/>
  <c r="Z64" i="11"/>
  <c r="Y64" i="11"/>
  <c r="AC63" i="11"/>
  <c r="AA63" i="11"/>
  <c r="Z63" i="11"/>
  <c r="Y63" i="11"/>
  <c r="AC62" i="11"/>
  <c r="AA62" i="11"/>
  <c r="Z62" i="11"/>
  <c r="Y62" i="11"/>
  <c r="AC61" i="11"/>
  <c r="AA61" i="11"/>
  <c r="Z61" i="11"/>
  <c r="Y61" i="11"/>
  <c r="AC60" i="11"/>
  <c r="AA60" i="11"/>
  <c r="Z60" i="11"/>
  <c r="Y60" i="11"/>
  <c r="AC59" i="11"/>
  <c r="AA59" i="11"/>
  <c r="Z59" i="11"/>
  <c r="Y59" i="11"/>
  <c r="AC58" i="11"/>
  <c r="AA58" i="11"/>
  <c r="Z58" i="11"/>
  <c r="Y58" i="11"/>
  <c r="AA48" i="11"/>
  <c r="Z48" i="11"/>
  <c r="Y48" i="11"/>
  <c r="AC47" i="11"/>
  <c r="AA47" i="11"/>
  <c r="Z47" i="11"/>
  <c r="Y47" i="11"/>
  <c r="AC46" i="11"/>
  <c r="AA46" i="11"/>
  <c r="Z46" i="11"/>
  <c r="Y46" i="11"/>
  <c r="AC45" i="11"/>
  <c r="AA45" i="11"/>
  <c r="Z45" i="11"/>
  <c r="Y45" i="11"/>
  <c r="AC44" i="11"/>
  <c r="AA44" i="11"/>
  <c r="Z44" i="11"/>
  <c r="Y44" i="11"/>
  <c r="AC43" i="11"/>
  <c r="AA43" i="11"/>
  <c r="Z43" i="11"/>
  <c r="Y43" i="11"/>
  <c r="AC42" i="11"/>
  <c r="AA42" i="11"/>
  <c r="Z42" i="11"/>
  <c r="Y42" i="11"/>
  <c r="AC41" i="11"/>
  <c r="AA41" i="11"/>
  <c r="Z41" i="11"/>
  <c r="Y41" i="11"/>
  <c r="AA31" i="11"/>
  <c r="Z31" i="11"/>
  <c r="Y31" i="11"/>
  <c r="AC30" i="11"/>
  <c r="AA30" i="11"/>
  <c r="Z30" i="11"/>
  <c r="Y30" i="11"/>
  <c r="AC29" i="11"/>
  <c r="AA29" i="11"/>
  <c r="Z29" i="11"/>
  <c r="Y29" i="11"/>
  <c r="AC28" i="11"/>
  <c r="AA28" i="11"/>
  <c r="Z28" i="11"/>
  <c r="Y28" i="11"/>
  <c r="AC27" i="11"/>
  <c r="AA27" i="11"/>
  <c r="Z27" i="11"/>
  <c r="Y27" i="11"/>
  <c r="AC26" i="11"/>
  <c r="AA26" i="11"/>
  <c r="Z26" i="11"/>
  <c r="Y26" i="11"/>
  <c r="AC25" i="11"/>
  <c r="AA25" i="11"/>
  <c r="Z25" i="11"/>
  <c r="Y25" i="11"/>
  <c r="AC24" i="11"/>
  <c r="AA24" i="11"/>
  <c r="Z24" i="11"/>
  <c r="Y24" i="11"/>
  <c r="AA14" i="11"/>
  <c r="Z14" i="11"/>
  <c r="Y14" i="11"/>
  <c r="AC13" i="11"/>
  <c r="AA13" i="11"/>
  <c r="Z13" i="11"/>
  <c r="Y13" i="11"/>
  <c r="AC12" i="11"/>
  <c r="AA12" i="11"/>
  <c r="Z12" i="11"/>
  <c r="Y12" i="11"/>
  <c r="AC11" i="11"/>
  <c r="AA11" i="11"/>
  <c r="Z11" i="11"/>
  <c r="Y11" i="11"/>
  <c r="AC10" i="11"/>
  <c r="AA10" i="11"/>
  <c r="Z10" i="11"/>
  <c r="Y10" i="11"/>
  <c r="AC9" i="11"/>
  <c r="AA9" i="11"/>
  <c r="Z9" i="11"/>
  <c r="Y9" i="11"/>
  <c r="AC8" i="11"/>
  <c r="AA8" i="11"/>
  <c r="Z8" i="11"/>
  <c r="Y8" i="11"/>
  <c r="AC7" i="11"/>
  <c r="AA7" i="11"/>
  <c r="Z7" i="11"/>
  <c r="Y7" i="11"/>
  <c r="AB201" i="10"/>
  <c r="AA201" i="10"/>
  <c r="Z201" i="10"/>
  <c r="AD200" i="10"/>
  <c r="AB200" i="10"/>
  <c r="AA200" i="10"/>
  <c r="Z200" i="10"/>
  <c r="AD199" i="10"/>
  <c r="AB199" i="10"/>
  <c r="AA199" i="10"/>
  <c r="Z199" i="10"/>
  <c r="AD198" i="10"/>
  <c r="AB198" i="10"/>
  <c r="AA198" i="10"/>
  <c r="Z198" i="10"/>
  <c r="AD197" i="10"/>
  <c r="AB197" i="10"/>
  <c r="AA197" i="10"/>
  <c r="Z197" i="10"/>
  <c r="AD196" i="10"/>
  <c r="AB196" i="10"/>
  <c r="AA196" i="10"/>
  <c r="Z196" i="10"/>
  <c r="AD195" i="10"/>
  <c r="AB195" i="10"/>
  <c r="AA195" i="10"/>
  <c r="Z195" i="10"/>
  <c r="AD194" i="10"/>
  <c r="AB194" i="10"/>
  <c r="AA194" i="10"/>
  <c r="Z194" i="10"/>
  <c r="AB184" i="10"/>
  <c r="AA184" i="10"/>
  <c r="Z184" i="10"/>
  <c r="AD183" i="10"/>
  <c r="AB183" i="10"/>
  <c r="AA183" i="10"/>
  <c r="Z183" i="10"/>
  <c r="AD182" i="10"/>
  <c r="AB182" i="10"/>
  <c r="AA182" i="10"/>
  <c r="Z182" i="10"/>
  <c r="AD181" i="10"/>
  <c r="AB181" i="10"/>
  <c r="AA181" i="10"/>
  <c r="Z181" i="10"/>
  <c r="AD180" i="10"/>
  <c r="AB180" i="10"/>
  <c r="AA180" i="10"/>
  <c r="Z180" i="10"/>
  <c r="AD179" i="10"/>
  <c r="AB179" i="10"/>
  <c r="AA179" i="10"/>
  <c r="Z179" i="10"/>
  <c r="AD178" i="10"/>
  <c r="AB178" i="10"/>
  <c r="AA178" i="10"/>
  <c r="Z178" i="10"/>
  <c r="AD177" i="10"/>
  <c r="AB177" i="10"/>
  <c r="AA177" i="10"/>
  <c r="Z177" i="10"/>
  <c r="AB167" i="10"/>
  <c r="AA167" i="10"/>
  <c r="Z167" i="10"/>
  <c r="AD166" i="10"/>
  <c r="AB166" i="10"/>
  <c r="AA166" i="10"/>
  <c r="Z166" i="10"/>
  <c r="AD165" i="10"/>
  <c r="AB165" i="10"/>
  <c r="AA165" i="10"/>
  <c r="Z165" i="10"/>
  <c r="AD164" i="10"/>
  <c r="AB164" i="10"/>
  <c r="AA164" i="10"/>
  <c r="Z164" i="10"/>
  <c r="AD163" i="10"/>
  <c r="AB163" i="10"/>
  <c r="AA163" i="10"/>
  <c r="Z163" i="10"/>
  <c r="AD162" i="10"/>
  <c r="AB162" i="10"/>
  <c r="AA162" i="10"/>
  <c r="Z162" i="10"/>
  <c r="AD161" i="10"/>
  <c r="AB161" i="10"/>
  <c r="AA161" i="10"/>
  <c r="Z161" i="10"/>
  <c r="AD160" i="10"/>
  <c r="AB160" i="10"/>
  <c r="AA160" i="10"/>
  <c r="Z160" i="10"/>
  <c r="AB150" i="10"/>
  <c r="AA150" i="10"/>
  <c r="Z150" i="10"/>
  <c r="AD149" i="10"/>
  <c r="AB149" i="10"/>
  <c r="AA149" i="10"/>
  <c r="Z149" i="10"/>
  <c r="AD148" i="10"/>
  <c r="AB148" i="10"/>
  <c r="AA148" i="10"/>
  <c r="Z148" i="10"/>
  <c r="Z152" i="10" s="1"/>
  <c r="AD147" i="10"/>
  <c r="AB147" i="10"/>
  <c r="AA147" i="10"/>
  <c r="Z147" i="10"/>
  <c r="AD146" i="10"/>
  <c r="AB146" i="10"/>
  <c r="AA146" i="10"/>
  <c r="Z146" i="10"/>
  <c r="AD145" i="10"/>
  <c r="AB145" i="10"/>
  <c r="AA145" i="10"/>
  <c r="Z145" i="10"/>
  <c r="AD144" i="10"/>
  <c r="AB144" i="10"/>
  <c r="AA144" i="10"/>
  <c r="Z144" i="10"/>
  <c r="AD143" i="10"/>
  <c r="AB143" i="10"/>
  <c r="AA143" i="10"/>
  <c r="Z143" i="10"/>
  <c r="AB133" i="10"/>
  <c r="AA133" i="10"/>
  <c r="Z133" i="10"/>
  <c r="AD132" i="10"/>
  <c r="AB132" i="10"/>
  <c r="AA132" i="10"/>
  <c r="Z132" i="10"/>
  <c r="AD131" i="10"/>
  <c r="AB131" i="10"/>
  <c r="AA131" i="10"/>
  <c r="Z131" i="10"/>
  <c r="AD130" i="10"/>
  <c r="AB130" i="10"/>
  <c r="AA130" i="10"/>
  <c r="Z130" i="10"/>
  <c r="AD129" i="10"/>
  <c r="AB129" i="10"/>
  <c r="AA129" i="10"/>
  <c r="Z129" i="10"/>
  <c r="AD128" i="10"/>
  <c r="AB128" i="10"/>
  <c r="AA128" i="10"/>
  <c r="Z128" i="10"/>
  <c r="AD127" i="10"/>
  <c r="AB127" i="10"/>
  <c r="AA127" i="10"/>
  <c r="Z127" i="10"/>
  <c r="AD126" i="10"/>
  <c r="AB126" i="10"/>
  <c r="AA126" i="10"/>
  <c r="Z126" i="10"/>
  <c r="AB116" i="10"/>
  <c r="AA116" i="10"/>
  <c r="Z116" i="10"/>
  <c r="AD115" i="10"/>
  <c r="AB115" i="10"/>
  <c r="AA115" i="10"/>
  <c r="Z115" i="10"/>
  <c r="AD114" i="10"/>
  <c r="AB114" i="10"/>
  <c r="AA114" i="10"/>
  <c r="Z114" i="10"/>
  <c r="AD113" i="10"/>
  <c r="AB113" i="10"/>
  <c r="AA113" i="10"/>
  <c r="Z113" i="10"/>
  <c r="AD112" i="10"/>
  <c r="AB112" i="10"/>
  <c r="AA112" i="10"/>
  <c r="Z112" i="10"/>
  <c r="AD111" i="10"/>
  <c r="AB111" i="10"/>
  <c r="AA111" i="10"/>
  <c r="Z111" i="10"/>
  <c r="AD110" i="10"/>
  <c r="AB110" i="10"/>
  <c r="AA110" i="10"/>
  <c r="Z110" i="10"/>
  <c r="AD109" i="10"/>
  <c r="AB109" i="10"/>
  <c r="AA109" i="10"/>
  <c r="Z109" i="10"/>
  <c r="AB99" i="10"/>
  <c r="AA99" i="10"/>
  <c r="Z99" i="10"/>
  <c r="AD98" i="10"/>
  <c r="AB98" i="10"/>
  <c r="AA98" i="10"/>
  <c r="Z98" i="10"/>
  <c r="AD97" i="10"/>
  <c r="AB97" i="10"/>
  <c r="AA97" i="10"/>
  <c r="Z97" i="10"/>
  <c r="AD96" i="10"/>
  <c r="AB96" i="10"/>
  <c r="AA96" i="10"/>
  <c r="Z96" i="10"/>
  <c r="AD95" i="10"/>
  <c r="AB95" i="10"/>
  <c r="AA95" i="10"/>
  <c r="Z95" i="10"/>
  <c r="AD94" i="10"/>
  <c r="AB94" i="10"/>
  <c r="AA94" i="10"/>
  <c r="Z94" i="10"/>
  <c r="AD93" i="10"/>
  <c r="AB93" i="10"/>
  <c r="AA93" i="10"/>
  <c r="Z93" i="10"/>
  <c r="AD92" i="10"/>
  <c r="AB92" i="10"/>
  <c r="AA92" i="10"/>
  <c r="Z92" i="10"/>
  <c r="AB82" i="10"/>
  <c r="AA82" i="10"/>
  <c r="Z82" i="10"/>
  <c r="Z84" i="10" s="1"/>
  <c r="AD81" i="10"/>
  <c r="AB81" i="10"/>
  <c r="AA81" i="10"/>
  <c r="Z81" i="10"/>
  <c r="AD80" i="10"/>
  <c r="AB80" i="10"/>
  <c r="AA80" i="10"/>
  <c r="Z80" i="10"/>
  <c r="AD79" i="10"/>
  <c r="AB79" i="10"/>
  <c r="AA79" i="10"/>
  <c r="Z79" i="10"/>
  <c r="AD78" i="10"/>
  <c r="AB78" i="10"/>
  <c r="AA78" i="10"/>
  <c r="Z78" i="10"/>
  <c r="AD77" i="10"/>
  <c r="AB77" i="10"/>
  <c r="AA77" i="10"/>
  <c r="Z77" i="10"/>
  <c r="AD76" i="10"/>
  <c r="AB76" i="10"/>
  <c r="AA76" i="10"/>
  <c r="Z76" i="10"/>
  <c r="AD75" i="10"/>
  <c r="AB75" i="10"/>
  <c r="AA75" i="10"/>
  <c r="Z75" i="10"/>
  <c r="AB65" i="10"/>
  <c r="AA65" i="10"/>
  <c r="Z65" i="10"/>
  <c r="Z67" i="10" s="1"/>
  <c r="AD64" i="10"/>
  <c r="AB64" i="10"/>
  <c r="AA64" i="10"/>
  <c r="Z64" i="10"/>
  <c r="AD63" i="10"/>
  <c r="AB63" i="10"/>
  <c r="AA63" i="10"/>
  <c r="Z63" i="10"/>
  <c r="AD62" i="10"/>
  <c r="AB62" i="10"/>
  <c r="AA62" i="10"/>
  <c r="Z62" i="10"/>
  <c r="AD61" i="10"/>
  <c r="AB61" i="10"/>
  <c r="AA61" i="10"/>
  <c r="Z61" i="10"/>
  <c r="AD60" i="10"/>
  <c r="AB60" i="10"/>
  <c r="AA60" i="10"/>
  <c r="Z60" i="10"/>
  <c r="AD59" i="10"/>
  <c r="AB59" i="10"/>
  <c r="AA59" i="10"/>
  <c r="Z59" i="10"/>
  <c r="AD58" i="10"/>
  <c r="AB58" i="10"/>
  <c r="AA58" i="10"/>
  <c r="Z58" i="10"/>
  <c r="AB48" i="10"/>
  <c r="AA48" i="10"/>
  <c r="Z48" i="10"/>
  <c r="AD47" i="10"/>
  <c r="AB47" i="10"/>
  <c r="AA47" i="10"/>
  <c r="Z47" i="10"/>
  <c r="AD46" i="10"/>
  <c r="AB46" i="10"/>
  <c r="AA46" i="10"/>
  <c r="Z46" i="10"/>
  <c r="AD45" i="10"/>
  <c r="AB45" i="10"/>
  <c r="AA45" i="10"/>
  <c r="Z45" i="10"/>
  <c r="AD44" i="10"/>
  <c r="AB44" i="10"/>
  <c r="AA44" i="10"/>
  <c r="Z44" i="10"/>
  <c r="AD43" i="10"/>
  <c r="AB43" i="10"/>
  <c r="AA43" i="10"/>
  <c r="Z43" i="10"/>
  <c r="AD42" i="10"/>
  <c r="AB42" i="10"/>
  <c r="AA42" i="10"/>
  <c r="Z42" i="10"/>
  <c r="AD41" i="10"/>
  <c r="AB41" i="10"/>
  <c r="AA41" i="10"/>
  <c r="Z41" i="10"/>
  <c r="AB31" i="10"/>
  <c r="AA31" i="10"/>
  <c r="Z31" i="10"/>
  <c r="AD30" i="10"/>
  <c r="AB30" i="10"/>
  <c r="AA30" i="10"/>
  <c r="Z30" i="10"/>
  <c r="AD29" i="10"/>
  <c r="AB29" i="10"/>
  <c r="AA29" i="10"/>
  <c r="Z29" i="10"/>
  <c r="AD28" i="10"/>
  <c r="AB28" i="10"/>
  <c r="AA28" i="10"/>
  <c r="Z28" i="10"/>
  <c r="AD27" i="10"/>
  <c r="AB27" i="10"/>
  <c r="AA27" i="10"/>
  <c r="Z27" i="10"/>
  <c r="AD26" i="10"/>
  <c r="AB26" i="10"/>
  <c r="AA26" i="10"/>
  <c r="Z26" i="10"/>
  <c r="AD25" i="10"/>
  <c r="AB25" i="10"/>
  <c r="AA25" i="10"/>
  <c r="Z25" i="10"/>
  <c r="AD24" i="10"/>
  <c r="AB24" i="10"/>
  <c r="AA24" i="10"/>
  <c r="Z24" i="10"/>
  <c r="AB14" i="10"/>
  <c r="AA14" i="10"/>
  <c r="Z14" i="10"/>
  <c r="AD13" i="10"/>
  <c r="AB13" i="10"/>
  <c r="AA13" i="10"/>
  <c r="Z13" i="10"/>
  <c r="AD12" i="10"/>
  <c r="AB12" i="10"/>
  <c r="AA12" i="10"/>
  <c r="Z12" i="10"/>
  <c r="Z16" i="10" s="1"/>
  <c r="AD11" i="10"/>
  <c r="AB11" i="10"/>
  <c r="AA11" i="10"/>
  <c r="Z11" i="10"/>
  <c r="AD10" i="10"/>
  <c r="AB10" i="10"/>
  <c r="AA10" i="10"/>
  <c r="Z10" i="10"/>
  <c r="AD9" i="10"/>
  <c r="AB9" i="10"/>
  <c r="AA9" i="10"/>
  <c r="Z9" i="10"/>
  <c r="AD8" i="10"/>
  <c r="AB8" i="10"/>
  <c r="AA8" i="10"/>
  <c r="Z8" i="10"/>
  <c r="AD7" i="10"/>
  <c r="AB7" i="10"/>
  <c r="AA7" i="10"/>
  <c r="Z7" i="10"/>
  <c r="AA31" i="9"/>
  <c r="Z31" i="9"/>
  <c r="Y31" i="9"/>
  <c r="AC30" i="9"/>
  <c r="AA30" i="9"/>
  <c r="Z30" i="9"/>
  <c r="Y30" i="9"/>
  <c r="AC29" i="9"/>
  <c r="AA29" i="9"/>
  <c r="Z29" i="9"/>
  <c r="Y29" i="9"/>
  <c r="AC28" i="9"/>
  <c r="AA28" i="9"/>
  <c r="Z28" i="9"/>
  <c r="Y28" i="9"/>
  <c r="AC27" i="9"/>
  <c r="AA27" i="9"/>
  <c r="Z27" i="9"/>
  <c r="Y27" i="9"/>
  <c r="AC26" i="9"/>
  <c r="AA26" i="9"/>
  <c r="Z26" i="9"/>
  <c r="Y26" i="9"/>
  <c r="AC25" i="9"/>
  <c r="AA25" i="9"/>
  <c r="Z25" i="9"/>
  <c r="Y25" i="9"/>
  <c r="AC24" i="9"/>
  <c r="AA24" i="9"/>
  <c r="Z24" i="9"/>
  <c r="Y24" i="9"/>
  <c r="AA14" i="9"/>
  <c r="Z14" i="9"/>
  <c r="Y14" i="9"/>
  <c r="AC13" i="9"/>
  <c r="AA13" i="9"/>
  <c r="Z13" i="9"/>
  <c r="Y13" i="9"/>
  <c r="AC12" i="9"/>
  <c r="AA12" i="9"/>
  <c r="Z12" i="9"/>
  <c r="Y12" i="9"/>
  <c r="AC11" i="9"/>
  <c r="AA11" i="9"/>
  <c r="Z11" i="9"/>
  <c r="Y11" i="9"/>
  <c r="AC10" i="9"/>
  <c r="AA10" i="9"/>
  <c r="Z10" i="9"/>
  <c r="Y10" i="9"/>
  <c r="AC9" i="9"/>
  <c r="AA9" i="9"/>
  <c r="Z9" i="9"/>
  <c r="Y9" i="9"/>
  <c r="AC8" i="9"/>
  <c r="AA8" i="9"/>
  <c r="Z8" i="9"/>
  <c r="Y8" i="9"/>
  <c r="AC7" i="9"/>
  <c r="AA7" i="9"/>
  <c r="Z7" i="9"/>
  <c r="Y7" i="9"/>
  <c r="AA267" i="8"/>
  <c r="Z267" i="8"/>
  <c r="Y267" i="8"/>
  <c r="AC266" i="8"/>
  <c r="AA266" i="8"/>
  <c r="Z266" i="8"/>
  <c r="Y266" i="8"/>
  <c r="AC265" i="8"/>
  <c r="AA265" i="8"/>
  <c r="Z265" i="8"/>
  <c r="Y265" i="8"/>
  <c r="AC264" i="8"/>
  <c r="AA264" i="8"/>
  <c r="Z264" i="8"/>
  <c r="Y264" i="8"/>
  <c r="AC263" i="8"/>
  <c r="AA263" i="8"/>
  <c r="Z263" i="8"/>
  <c r="Y263" i="8"/>
  <c r="AC262" i="8"/>
  <c r="AA262" i="8"/>
  <c r="Z262" i="8"/>
  <c r="Y262" i="8"/>
  <c r="AC261" i="8"/>
  <c r="AA261" i="8"/>
  <c r="Z261" i="8"/>
  <c r="Y261" i="8"/>
  <c r="AC260" i="8"/>
  <c r="AA260" i="8"/>
  <c r="Z260" i="8"/>
  <c r="Y260" i="8"/>
  <c r="AA250" i="8"/>
  <c r="AB250" i="8" s="1"/>
  <c r="Z250" i="8"/>
  <c r="Y250" i="8"/>
  <c r="AC249" i="8"/>
  <c r="AA249" i="8"/>
  <c r="Z249" i="8"/>
  <c r="Y249" i="8"/>
  <c r="AC248" i="8"/>
  <c r="AA248" i="8"/>
  <c r="Z248" i="8"/>
  <c r="Y248" i="8"/>
  <c r="Y252" i="8" s="1"/>
  <c r="AC247" i="8"/>
  <c r="AA247" i="8"/>
  <c r="Z247" i="8"/>
  <c r="Y247" i="8"/>
  <c r="AC246" i="8"/>
  <c r="AA246" i="8"/>
  <c r="Z246" i="8"/>
  <c r="Y246" i="8"/>
  <c r="AC245" i="8"/>
  <c r="AA245" i="8"/>
  <c r="Z245" i="8"/>
  <c r="Y245" i="8"/>
  <c r="AC244" i="8"/>
  <c r="AA244" i="8"/>
  <c r="Z244" i="8"/>
  <c r="Y244" i="8"/>
  <c r="AC243" i="8"/>
  <c r="AA243" i="8"/>
  <c r="Z243" i="8"/>
  <c r="Y243" i="8"/>
  <c r="AA233" i="8"/>
  <c r="Z233" i="8"/>
  <c r="Y233" i="8"/>
  <c r="AC232" i="8"/>
  <c r="AA232" i="8"/>
  <c r="Z232" i="8"/>
  <c r="Y232" i="8"/>
  <c r="Y235" i="8" s="1"/>
  <c r="AC231" i="8"/>
  <c r="AA231" i="8"/>
  <c r="Z231" i="8"/>
  <c r="Y231" i="8"/>
  <c r="AC230" i="8"/>
  <c r="AA230" i="8"/>
  <c r="Z230" i="8"/>
  <c r="Y230" i="8"/>
  <c r="AC229" i="8"/>
  <c r="AA229" i="8"/>
  <c r="Z229" i="8"/>
  <c r="Y229" i="8"/>
  <c r="AC228" i="8"/>
  <c r="AA228" i="8"/>
  <c r="Z228" i="8"/>
  <c r="Y228" i="8"/>
  <c r="AC227" i="8"/>
  <c r="AA227" i="8"/>
  <c r="Z227" i="8"/>
  <c r="Y227" i="8"/>
  <c r="AC226" i="8"/>
  <c r="AA226" i="8"/>
  <c r="Z226" i="8"/>
  <c r="Y226" i="8"/>
  <c r="AA216" i="8"/>
  <c r="Z216" i="8"/>
  <c r="Y216" i="8"/>
  <c r="AC215" i="8"/>
  <c r="AA215" i="8"/>
  <c r="Z215" i="8"/>
  <c r="Y215" i="8"/>
  <c r="AC214" i="8"/>
  <c r="AA214" i="8"/>
  <c r="Z214" i="8"/>
  <c r="Y214" i="8"/>
  <c r="AC213" i="8"/>
  <c r="AA213" i="8"/>
  <c r="Z213" i="8"/>
  <c r="Y213" i="8"/>
  <c r="AC212" i="8"/>
  <c r="AA212" i="8"/>
  <c r="Z212" i="8"/>
  <c r="Y212" i="8"/>
  <c r="AC211" i="8"/>
  <c r="AA211" i="8"/>
  <c r="Z211" i="8"/>
  <c r="Y211" i="8"/>
  <c r="AC210" i="8"/>
  <c r="AA210" i="8"/>
  <c r="Z210" i="8"/>
  <c r="Y210" i="8"/>
  <c r="AC209" i="8"/>
  <c r="AA209" i="8"/>
  <c r="Z209" i="8"/>
  <c r="Y209" i="8"/>
  <c r="AA198" i="8"/>
  <c r="Z198" i="8"/>
  <c r="Y198" i="8"/>
  <c r="Y200" i="8" s="1"/>
  <c r="AC197" i="8"/>
  <c r="AA197" i="8"/>
  <c r="Z197" i="8"/>
  <c r="Y197" i="8"/>
  <c r="AC196" i="8"/>
  <c r="AA196" i="8"/>
  <c r="Z196" i="8"/>
  <c r="Y196" i="8"/>
  <c r="AC195" i="8"/>
  <c r="AA195" i="8"/>
  <c r="Z195" i="8"/>
  <c r="Y195" i="8"/>
  <c r="AC194" i="8"/>
  <c r="AA194" i="8"/>
  <c r="Z194" i="8"/>
  <c r="Y194" i="8"/>
  <c r="AC193" i="8"/>
  <c r="AA193" i="8"/>
  <c r="Z193" i="8"/>
  <c r="Y193" i="8"/>
  <c r="AC192" i="8"/>
  <c r="AA192" i="8"/>
  <c r="Z192" i="8"/>
  <c r="Y192" i="8"/>
  <c r="AC191" i="8"/>
  <c r="AA191" i="8"/>
  <c r="Z191" i="8"/>
  <c r="Y191" i="8"/>
  <c r="AA181" i="8"/>
  <c r="AB181" i="8" s="1"/>
  <c r="Z181" i="8"/>
  <c r="Y181" i="8"/>
  <c r="AC180" i="8"/>
  <c r="AA180" i="8"/>
  <c r="AB180" i="8" s="1"/>
  <c r="Z180" i="8"/>
  <c r="Y180" i="8"/>
  <c r="AC179" i="8"/>
  <c r="AA179" i="8"/>
  <c r="Z179" i="8"/>
  <c r="Y179" i="8"/>
  <c r="AC178" i="8"/>
  <c r="AA178" i="8"/>
  <c r="Z178" i="8"/>
  <c r="Y178" i="8"/>
  <c r="AC177" i="8"/>
  <c r="AA177" i="8"/>
  <c r="Z177" i="8"/>
  <c r="Y177" i="8"/>
  <c r="AC176" i="8"/>
  <c r="AA176" i="8"/>
  <c r="Z176" i="8"/>
  <c r="Y176" i="8"/>
  <c r="AC175" i="8"/>
  <c r="AA175" i="8"/>
  <c r="Z175" i="8"/>
  <c r="Y175" i="8"/>
  <c r="AC174" i="8"/>
  <c r="AA174" i="8"/>
  <c r="Z174" i="8"/>
  <c r="Y174" i="8"/>
  <c r="AA164" i="8"/>
  <c r="Z164" i="8"/>
  <c r="Y164" i="8"/>
  <c r="AC163" i="8"/>
  <c r="AA163" i="8"/>
  <c r="Z163" i="8"/>
  <c r="Y163" i="8"/>
  <c r="AC162" i="8"/>
  <c r="AA162" i="8"/>
  <c r="Z162" i="8"/>
  <c r="Y162" i="8"/>
  <c r="AC161" i="8"/>
  <c r="AA161" i="8"/>
  <c r="Z161" i="8"/>
  <c r="Y161" i="8"/>
  <c r="AC160" i="8"/>
  <c r="AA160" i="8"/>
  <c r="Z160" i="8"/>
  <c r="Y160" i="8"/>
  <c r="AC159" i="8"/>
  <c r="AA159" i="8"/>
  <c r="Z159" i="8"/>
  <c r="Y159" i="8"/>
  <c r="AC158" i="8"/>
  <c r="AA158" i="8"/>
  <c r="Z158" i="8"/>
  <c r="Y158" i="8"/>
  <c r="AC157" i="8"/>
  <c r="AA157" i="8"/>
  <c r="Z157" i="8"/>
  <c r="Y157" i="8"/>
  <c r="AA147" i="8"/>
  <c r="Z147" i="8"/>
  <c r="Y147" i="8"/>
  <c r="AC146" i="8"/>
  <c r="AA146" i="8"/>
  <c r="Z146" i="8"/>
  <c r="Y146" i="8"/>
  <c r="AC145" i="8"/>
  <c r="AA145" i="8"/>
  <c r="Z145" i="8"/>
  <c r="Y145" i="8"/>
  <c r="AC144" i="8"/>
  <c r="AA144" i="8"/>
  <c r="Z144" i="8"/>
  <c r="Y144" i="8"/>
  <c r="AC143" i="8"/>
  <c r="AA143" i="8"/>
  <c r="Z143" i="8"/>
  <c r="Y143" i="8"/>
  <c r="AC142" i="8"/>
  <c r="AA142" i="8"/>
  <c r="Z142" i="8"/>
  <c r="Y142" i="8"/>
  <c r="AC141" i="8"/>
  <c r="AA141" i="8"/>
  <c r="Z141" i="8"/>
  <c r="Y141" i="8"/>
  <c r="AC140" i="8"/>
  <c r="AA140" i="8"/>
  <c r="Z140" i="8"/>
  <c r="Y140" i="8"/>
  <c r="AA130" i="8"/>
  <c r="Z130" i="8"/>
  <c r="Y130" i="8"/>
  <c r="AC129" i="8"/>
  <c r="AA129" i="8"/>
  <c r="Z129" i="8"/>
  <c r="Y129" i="8"/>
  <c r="AC128" i="8"/>
  <c r="AA128" i="8"/>
  <c r="Z128" i="8"/>
  <c r="Y128" i="8"/>
  <c r="AC127" i="8"/>
  <c r="AA127" i="8"/>
  <c r="Z127" i="8"/>
  <c r="Y127" i="8"/>
  <c r="AC126" i="8"/>
  <c r="AA126" i="8"/>
  <c r="Z126" i="8"/>
  <c r="Y126" i="8"/>
  <c r="AC125" i="8"/>
  <c r="AA125" i="8"/>
  <c r="Z125" i="8"/>
  <c r="Y125" i="8"/>
  <c r="AC124" i="8"/>
  <c r="AA124" i="8"/>
  <c r="Z124" i="8"/>
  <c r="Y124" i="8"/>
  <c r="AC123" i="8"/>
  <c r="AA123" i="8"/>
  <c r="Z123" i="8"/>
  <c r="Y123" i="8"/>
  <c r="AA112" i="8"/>
  <c r="AB112" i="8" s="1"/>
  <c r="Z112" i="8"/>
  <c r="Y112" i="8"/>
  <c r="AC111" i="8"/>
  <c r="AA111" i="8"/>
  <c r="AB111" i="8" s="1"/>
  <c r="Z111" i="8"/>
  <c r="Y111" i="8"/>
  <c r="AC110" i="8"/>
  <c r="AA110" i="8"/>
  <c r="Z110" i="8"/>
  <c r="Y110" i="8"/>
  <c r="AC109" i="8"/>
  <c r="AA109" i="8"/>
  <c r="Z109" i="8"/>
  <c r="Y109" i="8"/>
  <c r="AC108" i="8"/>
  <c r="AA108" i="8"/>
  <c r="Z108" i="8"/>
  <c r="Y108" i="8"/>
  <c r="AC107" i="8"/>
  <c r="AA107" i="8"/>
  <c r="Z107" i="8"/>
  <c r="Y107" i="8"/>
  <c r="AC106" i="8"/>
  <c r="AA106" i="8"/>
  <c r="Z106" i="8"/>
  <c r="Y106" i="8"/>
  <c r="AC105" i="8"/>
  <c r="AA105" i="8"/>
  <c r="Z105" i="8"/>
  <c r="Y105" i="8"/>
  <c r="AA94" i="8"/>
  <c r="Z94" i="8"/>
  <c r="Y94" i="8"/>
  <c r="AC93" i="8"/>
  <c r="AA93" i="8"/>
  <c r="Z93" i="8"/>
  <c r="Y93" i="8"/>
  <c r="AC92" i="8"/>
  <c r="AA92" i="8"/>
  <c r="Z92" i="8"/>
  <c r="Y92" i="8"/>
  <c r="AC91" i="8"/>
  <c r="AA91" i="8"/>
  <c r="Z91" i="8"/>
  <c r="Y91" i="8"/>
  <c r="AC90" i="8"/>
  <c r="AA90" i="8"/>
  <c r="Z90" i="8"/>
  <c r="Y90" i="8"/>
  <c r="AC89" i="8"/>
  <c r="AA89" i="8"/>
  <c r="Z89" i="8"/>
  <c r="Y89" i="8"/>
  <c r="AC88" i="8"/>
  <c r="AA88" i="8"/>
  <c r="Z88" i="8"/>
  <c r="Y88" i="8"/>
  <c r="AC87" i="8"/>
  <c r="AA87" i="8"/>
  <c r="Z87" i="8"/>
  <c r="Y87" i="8"/>
  <c r="AA77" i="8"/>
  <c r="Z77" i="8"/>
  <c r="Y77" i="8"/>
  <c r="AC76" i="8"/>
  <c r="AA76" i="8"/>
  <c r="Z76" i="8"/>
  <c r="Y76" i="8"/>
  <c r="AC75" i="8"/>
  <c r="AA75" i="8"/>
  <c r="Z75" i="8"/>
  <c r="Y75" i="8"/>
  <c r="Y79" i="8" s="1"/>
  <c r="AC74" i="8"/>
  <c r="AA74" i="8"/>
  <c r="Z74" i="8"/>
  <c r="Y74" i="8"/>
  <c r="AC73" i="8"/>
  <c r="AA73" i="8"/>
  <c r="Z73" i="8"/>
  <c r="Y73" i="8"/>
  <c r="AC72" i="8"/>
  <c r="AA72" i="8"/>
  <c r="Z72" i="8"/>
  <c r="Y72" i="8"/>
  <c r="AC71" i="8"/>
  <c r="AA71" i="8"/>
  <c r="Z71" i="8"/>
  <c r="Y71" i="8"/>
  <c r="AC70" i="8"/>
  <c r="AA70" i="8"/>
  <c r="Z70" i="8"/>
  <c r="Y70" i="8"/>
  <c r="AA56" i="8"/>
  <c r="Z56" i="8"/>
  <c r="Y56" i="8"/>
  <c r="AC55" i="8"/>
  <c r="AA55" i="8"/>
  <c r="Z55" i="8"/>
  <c r="Y55" i="8"/>
  <c r="AC54" i="8"/>
  <c r="AA54" i="8"/>
  <c r="Z54" i="8"/>
  <c r="Y54" i="8"/>
  <c r="AC53" i="8"/>
  <c r="AA53" i="8"/>
  <c r="Z53" i="8"/>
  <c r="Y53" i="8"/>
  <c r="AC52" i="8"/>
  <c r="AA52" i="8"/>
  <c r="Z52" i="8"/>
  <c r="Y52" i="8"/>
  <c r="AC51" i="8"/>
  <c r="AA51" i="8"/>
  <c r="Z51" i="8"/>
  <c r="Y51" i="8"/>
  <c r="AC50" i="8"/>
  <c r="AA50" i="8"/>
  <c r="Z50" i="8"/>
  <c r="Y50" i="8"/>
  <c r="AC49" i="8"/>
  <c r="AA49" i="8"/>
  <c r="Z49" i="8"/>
  <c r="Y49" i="8"/>
  <c r="AA35" i="8"/>
  <c r="AB35" i="8" s="1"/>
  <c r="Z35" i="8"/>
  <c r="Y35" i="8"/>
  <c r="AC34" i="8"/>
  <c r="AA34" i="8"/>
  <c r="Z34" i="8"/>
  <c r="Y34" i="8"/>
  <c r="AC33" i="8"/>
  <c r="AA33" i="8"/>
  <c r="Z33" i="8"/>
  <c r="Y33" i="8"/>
  <c r="Y37" i="8" s="1"/>
  <c r="AC32" i="8"/>
  <c r="AA32" i="8"/>
  <c r="Z32" i="8"/>
  <c r="Y32" i="8"/>
  <c r="AC31" i="8"/>
  <c r="AA31" i="8"/>
  <c r="Z31" i="8"/>
  <c r="Y31" i="8"/>
  <c r="AC30" i="8"/>
  <c r="AA30" i="8"/>
  <c r="Z30" i="8"/>
  <c r="Y30" i="8"/>
  <c r="AC29" i="8"/>
  <c r="AA29" i="8"/>
  <c r="Z29" i="8"/>
  <c r="Y29" i="8"/>
  <c r="AC28" i="8"/>
  <c r="AA28" i="8"/>
  <c r="Z28" i="8"/>
  <c r="Y28" i="8"/>
  <c r="AA14" i="8"/>
  <c r="Z14" i="8"/>
  <c r="Y14" i="8"/>
  <c r="AC13" i="8"/>
  <c r="AA13" i="8"/>
  <c r="Z13" i="8"/>
  <c r="Y13" i="8"/>
  <c r="AC12" i="8"/>
  <c r="AA12" i="8"/>
  <c r="Z12" i="8"/>
  <c r="Y12" i="8"/>
  <c r="Y16" i="8" s="1"/>
  <c r="AC11" i="8"/>
  <c r="AA11" i="8"/>
  <c r="Z11" i="8"/>
  <c r="Y11" i="8"/>
  <c r="AC10" i="8"/>
  <c r="AA10" i="8"/>
  <c r="Z10" i="8"/>
  <c r="Y10" i="8"/>
  <c r="AC9" i="8"/>
  <c r="AA9" i="8"/>
  <c r="Z9" i="8"/>
  <c r="Y9" i="8"/>
  <c r="AC8" i="8"/>
  <c r="AA8" i="8"/>
  <c r="Z8" i="8"/>
  <c r="Y8" i="8"/>
  <c r="AC7" i="8"/>
  <c r="AA7" i="8"/>
  <c r="Z7" i="8"/>
  <c r="Y7" i="8"/>
  <c r="AA288" i="7"/>
  <c r="Z288" i="7"/>
  <c r="Y288" i="7"/>
  <c r="AC287" i="7"/>
  <c r="AA287" i="7"/>
  <c r="Z287" i="7"/>
  <c r="Y287" i="7"/>
  <c r="AC286" i="7"/>
  <c r="AA286" i="7"/>
  <c r="Z286" i="7"/>
  <c r="Y286" i="7"/>
  <c r="AC285" i="7"/>
  <c r="AA285" i="7"/>
  <c r="Z285" i="7"/>
  <c r="Y285" i="7"/>
  <c r="AC284" i="7"/>
  <c r="AA284" i="7"/>
  <c r="Z284" i="7"/>
  <c r="Y284" i="7"/>
  <c r="AC283" i="7"/>
  <c r="AA283" i="7"/>
  <c r="Z283" i="7"/>
  <c r="Y283" i="7"/>
  <c r="AC282" i="7"/>
  <c r="AA282" i="7"/>
  <c r="Z282" i="7"/>
  <c r="Y282" i="7"/>
  <c r="AC281" i="7"/>
  <c r="AA281" i="7"/>
  <c r="Z281" i="7"/>
  <c r="Y281" i="7"/>
  <c r="AA267" i="7"/>
  <c r="Z267" i="7"/>
  <c r="Y267" i="7"/>
  <c r="AC266" i="7"/>
  <c r="AA266" i="7"/>
  <c r="Z266" i="7"/>
  <c r="Y266" i="7"/>
  <c r="AC265" i="7"/>
  <c r="AA265" i="7"/>
  <c r="Z265" i="7"/>
  <c r="Y265" i="7"/>
  <c r="AC264" i="7"/>
  <c r="AA264" i="7"/>
  <c r="Z264" i="7"/>
  <c r="Y264" i="7"/>
  <c r="AC263" i="7"/>
  <c r="AA263" i="7"/>
  <c r="Z263" i="7"/>
  <c r="Y263" i="7"/>
  <c r="AC262" i="7"/>
  <c r="AA262" i="7"/>
  <c r="Z262" i="7"/>
  <c r="Y262" i="7"/>
  <c r="AC261" i="7"/>
  <c r="AA261" i="7"/>
  <c r="Z261" i="7"/>
  <c r="Y261" i="7"/>
  <c r="AC260" i="7"/>
  <c r="AA260" i="7"/>
  <c r="Z260" i="7"/>
  <c r="Y260" i="7"/>
  <c r="AA246" i="7"/>
  <c r="Z246" i="7"/>
  <c r="Y246" i="7"/>
  <c r="AC245" i="7"/>
  <c r="AA245" i="7"/>
  <c r="AB245" i="7" s="1"/>
  <c r="Z245" i="7"/>
  <c r="Y245" i="7"/>
  <c r="AC244" i="7"/>
  <c r="AA244" i="7"/>
  <c r="Z244" i="7"/>
  <c r="Y244" i="7"/>
  <c r="AC243" i="7"/>
  <c r="AA243" i="7"/>
  <c r="Z243" i="7"/>
  <c r="Y243" i="7"/>
  <c r="AC242" i="7"/>
  <c r="AA242" i="7"/>
  <c r="AB242" i="7" s="1"/>
  <c r="Z242" i="7"/>
  <c r="Y242" i="7"/>
  <c r="AC241" i="7"/>
  <c r="AA241" i="7"/>
  <c r="AB241" i="7" s="1"/>
  <c r="Z241" i="7"/>
  <c r="Y241" i="7"/>
  <c r="AC240" i="7"/>
  <c r="AA240" i="7"/>
  <c r="Z240" i="7"/>
  <c r="Y240" i="7"/>
  <c r="AC239" i="7"/>
  <c r="AA239" i="7"/>
  <c r="Z239" i="7"/>
  <c r="Y239" i="7"/>
  <c r="AA225" i="7"/>
  <c r="Z225" i="7"/>
  <c r="Y225" i="7"/>
  <c r="AC224" i="7"/>
  <c r="AA224" i="7"/>
  <c r="Z224" i="7"/>
  <c r="Y224" i="7"/>
  <c r="AC223" i="7"/>
  <c r="AA223" i="7"/>
  <c r="Z223" i="7"/>
  <c r="Y223" i="7"/>
  <c r="AC222" i="7"/>
  <c r="AA222" i="7"/>
  <c r="Z222" i="7"/>
  <c r="Y222" i="7"/>
  <c r="AC221" i="7"/>
  <c r="AA221" i="7"/>
  <c r="Z221" i="7"/>
  <c r="Y221" i="7"/>
  <c r="AC220" i="7"/>
  <c r="AA220" i="7"/>
  <c r="Z220" i="7"/>
  <c r="Y220" i="7"/>
  <c r="AC219" i="7"/>
  <c r="AA219" i="7"/>
  <c r="Z219" i="7"/>
  <c r="Y219" i="7"/>
  <c r="AC218" i="7"/>
  <c r="AA218" i="7"/>
  <c r="Z218" i="7"/>
  <c r="Y218" i="7"/>
  <c r="AA204" i="7"/>
  <c r="Z204" i="7"/>
  <c r="Y204" i="7"/>
  <c r="AC203" i="7"/>
  <c r="AA203" i="7"/>
  <c r="Z203" i="7"/>
  <c r="Y203" i="7"/>
  <c r="Y206" i="7" s="1"/>
  <c r="AC202" i="7"/>
  <c r="AA202" i="7"/>
  <c r="Z202" i="7"/>
  <c r="Y202" i="7"/>
  <c r="AC201" i="7"/>
  <c r="AA201" i="7"/>
  <c r="Z201" i="7"/>
  <c r="Y201" i="7"/>
  <c r="AC200" i="7"/>
  <c r="AA200" i="7"/>
  <c r="Z200" i="7"/>
  <c r="Y200" i="7"/>
  <c r="AC199" i="7"/>
  <c r="AA199" i="7"/>
  <c r="Z199" i="7"/>
  <c r="Y199" i="7"/>
  <c r="AC198" i="7"/>
  <c r="AA198" i="7"/>
  <c r="Z198" i="7"/>
  <c r="Y198" i="7"/>
  <c r="AC197" i="7"/>
  <c r="AA197" i="7"/>
  <c r="Z197" i="7"/>
  <c r="Y197" i="7"/>
  <c r="AA183" i="7"/>
  <c r="Z183" i="7"/>
  <c r="Y183" i="7"/>
  <c r="Y185" i="7" s="1"/>
  <c r="AC182" i="7"/>
  <c r="AA182" i="7"/>
  <c r="Z182" i="7"/>
  <c r="Y182" i="7"/>
  <c r="AC181" i="7"/>
  <c r="AA181" i="7"/>
  <c r="Z181" i="7"/>
  <c r="Y181" i="7"/>
  <c r="AC180" i="7"/>
  <c r="AA180" i="7"/>
  <c r="Z180" i="7"/>
  <c r="Y180" i="7"/>
  <c r="AC179" i="7"/>
  <c r="AA179" i="7"/>
  <c r="Z179" i="7"/>
  <c r="Y179" i="7"/>
  <c r="AC178" i="7"/>
  <c r="AA178" i="7"/>
  <c r="Z178" i="7"/>
  <c r="Y178" i="7"/>
  <c r="AC177" i="7"/>
  <c r="AA177" i="7"/>
  <c r="Z177" i="7"/>
  <c r="Y177" i="7"/>
  <c r="AC176" i="7"/>
  <c r="AA176" i="7"/>
  <c r="Z176" i="7"/>
  <c r="Y176" i="7"/>
  <c r="AA162" i="7"/>
  <c r="AB162" i="7" s="1"/>
  <c r="Z162" i="7"/>
  <c r="Y162" i="7"/>
  <c r="AC161" i="7"/>
  <c r="AA161" i="7"/>
  <c r="Z161" i="7"/>
  <c r="Y161" i="7"/>
  <c r="AC160" i="7"/>
  <c r="AA160" i="7"/>
  <c r="Z160" i="7"/>
  <c r="Y160" i="7"/>
  <c r="AC159" i="7"/>
  <c r="AA159" i="7"/>
  <c r="Z159" i="7"/>
  <c r="Y159" i="7"/>
  <c r="AC158" i="7"/>
  <c r="AA158" i="7"/>
  <c r="AB158" i="7" s="1"/>
  <c r="Z158" i="7"/>
  <c r="Y158" i="7"/>
  <c r="AC157" i="7"/>
  <c r="AA157" i="7"/>
  <c r="AB157" i="7" s="1"/>
  <c r="Z157" i="7"/>
  <c r="Y157" i="7"/>
  <c r="AC156" i="7"/>
  <c r="AA156" i="7"/>
  <c r="Z156" i="7"/>
  <c r="Y156" i="7"/>
  <c r="AC155" i="7"/>
  <c r="AA155" i="7"/>
  <c r="Z155" i="7"/>
  <c r="Y155" i="7"/>
  <c r="AA141" i="7"/>
  <c r="Z141" i="7"/>
  <c r="Y141" i="7"/>
  <c r="Y143" i="7" s="1"/>
  <c r="AC140" i="7"/>
  <c r="AA140" i="7"/>
  <c r="Z140" i="7"/>
  <c r="Y140" i="7"/>
  <c r="AC139" i="7"/>
  <c r="AA139" i="7"/>
  <c r="Z139" i="7"/>
  <c r="Y139" i="7"/>
  <c r="AC138" i="7"/>
  <c r="AA138" i="7"/>
  <c r="Z138" i="7"/>
  <c r="Y138" i="7"/>
  <c r="AC137" i="7"/>
  <c r="AA137" i="7"/>
  <c r="Z137" i="7"/>
  <c r="Y137" i="7"/>
  <c r="AC136" i="7"/>
  <c r="AA136" i="7"/>
  <c r="Z136" i="7"/>
  <c r="Y136" i="7"/>
  <c r="AC135" i="7"/>
  <c r="AA135" i="7"/>
  <c r="Z135" i="7"/>
  <c r="Y135" i="7"/>
  <c r="AC134" i="7"/>
  <c r="AA134" i="7"/>
  <c r="Z134" i="7"/>
  <c r="Y134" i="7"/>
  <c r="AA120" i="7"/>
  <c r="Z120" i="7"/>
  <c r="Y120" i="7"/>
  <c r="AC119" i="7"/>
  <c r="AA119" i="7"/>
  <c r="Z119" i="7"/>
  <c r="Y119" i="7"/>
  <c r="Y122" i="7" s="1"/>
  <c r="AC118" i="7"/>
  <c r="AA118" i="7"/>
  <c r="Z118" i="7"/>
  <c r="Y118" i="7"/>
  <c r="AC117" i="7"/>
  <c r="AA117" i="7"/>
  <c r="Z117" i="7"/>
  <c r="Y117" i="7"/>
  <c r="AC116" i="7"/>
  <c r="AA116" i="7"/>
  <c r="Z116" i="7"/>
  <c r="Y116" i="7"/>
  <c r="AC115" i="7"/>
  <c r="AA115" i="7"/>
  <c r="Z115" i="7"/>
  <c r="Y115" i="7"/>
  <c r="AC114" i="7"/>
  <c r="AA114" i="7"/>
  <c r="Z114" i="7"/>
  <c r="Y114" i="7"/>
  <c r="AC113" i="7"/>
  <c r="AA113" i="7"/>
  <c r="Z113" i="7"/>
  <c r="Y113" i="7"/>
  <c r="AA99" i="7"/>
  <c r="Z99" i="7"/>
  <c r="Y99" i="7"/>
  <c r="AC98" i="7"/>
  <c r="AA98" i="7"/>
  <c r="Z98" i="7"/>
  <c r="Y98" i="7"/>
  <c r="AC97" i="7"/>
  <c r="AA97" i="7"/>
  <c r="Z97" i="7"/>
  <c r="Y97" i="7"/>
  <c r="Y101" i="7" s="1"/>
  <c r="AC96" i="7"/>
  <c r="AA96" i="7"/>
  <c r="Z96" i="7"/>
  <c r="Y96" i="7"/>
  <c r="AC95" i="7"/>
  <c r="AA95" i="7"/>
  <c r="Z95" i="7"/>
  <c r="Y95" i="7"/>
  <c r="AC94" i="7"/>
  <c r="AA94" i="7"/>
  <c r="Z94" i="7"/>
  <c r="Y94" i="7"/>
  <c r="AC93" i="7"/>
  <c r="AA93" i="7"/>
  <c r="Z93" i="7"/>
  <c r="Y93" i="7"/>
  <c r="AC92" i="7"/>
  <c r="AA92" i="7"/>
  <c r="Z92" i="7"/>
  <c r="Y92" i="7"/>
  <c r="AA78" i="7"/>
  <c r="AB78" i="7" s="1"/>
  <c r="Z78" i="7"/>
  <c r="Y78" i="7"/>
  <c r="AC77" i="7"/>
  <c r="AA77" i="7"/>
  <c r="AB77" i="7" s="1"/>
  <c r="Z77" i="7"/>
  <c r="Y77" i="7"/>
  <c r="AC76" i="7"/>
  <c r="AA76" i="7"/>
  <c r="Z76" i="7"/>
  <c r="Y76" i="7"/>
  <c r="AC75" i="7"/>
  <c r="AA75" i="7"/>
  <c r="Z75" i="7"/>
  <c r="Y75" i="7"/>
  <c r="AC74" i="7"/>
  <c r="AA74" i="7"/>
  <c r="Z74" i="7"/>
  <c r="Y74" i="7"/>
  <c r="AC73" i="7"/>
  <c r="AA73" i="7"/>
  <c r="Z73" i="7"/>
  <c r="Y73" i="7"/>
  <c r="AC72" i="7"/>
  <c r="AA72" i="7"/>
  <c r="Z72" i="7"/>
  <c r="Y72" i="7"/>
  <c r="AC71" i="7"/>
  <c r="AA71" i="7"/>
  <c r="Z71" i="7"/>
  <c r="Y71" i="7"/>
  <c r="AA57" i="7"/>
  <c r="Z57" i="7"/>
  <c r="Y57" i="7"/>
  <c r="AC56" i="7"/>
  <c r="AA56" i="7"/>
  <c r="Z56" i="7"/>
  <c r="Y56" i="7"/>
  <c r="AC55" i="7"/>
  <c r="AA55" i="7"/>
  <c r="Z55" i="7"/>
  <c r="Y55" i="7"/>
  <c r="AC54" i="7"/>
  <c r="AA54" i="7"/>
  <c r="Z54" i="7"/>
  <c r="Y54" i="7"/>
  <c r="AC53" i="7"/>
  <c r="AA53" i="7"/>
  <c r="Z53" i="7"/>
  <c r="Y53" i="7"/>
  <c r="AC52" i="7"/>
  <c r="AA52" i="7"/>
  <c r="Z52" i="7"/>
  <c r="Y52" i="7"/>
  <c r="AC51" i="7"/>
  <c r="AA51" i="7"/>
  <c r="Z51" i="7"/>
  <c r="Y51" i="7"/>
  <c r="AC50" i="7"/>
  <c r="AA50" i="7"/>
  <c r="Z50" i="7"/>
  <c r="Y50" i="7"/>
  <c r="AA35" i="7"/>
  <c r="Z35" i="7"/>
  <c r="Y35" i="7"/>
  <c r="AC34" i="7"/>
  <c r="AA34" i="7"/>
  <c r="Z34" i="7"/>
  <c r="Y34" i="7"/>
  <c r="AC33" i="7"/>
  <c r="AA33" i="7"/>
  <c r="Z33" i="7"/>
  <c r="Y33" i="7"/>
  <c r="AC32" i="7"/>
  <c r="AA32" i="7"/>
  <c r="Z32" i="7"/>
  <c r="Y32" i="7"/>
  <c r="AC31" i="7"/>
  <c r="AA31" i="7"/>
  <c r="Z31" i="7"/>
  <c r="Y31" i="7"/>
  <c r="AC30" i="7"/>
  <c r="AA30" i="7"/>
  <c r="Z30" i="7"/>
  <c r="Y30" i="7"/>
  <c r="AC29" i="7"/>
  <c r="AA29" i="7"/>
  <c r="Z29" i="7"/>
  <c r="Y29" i="7"/>
  <c r="AC28" i="7"/>
  <c r="AA28" i="7"/>
  <c r="Z28" i="7"/>
  <c r="Y28" i="7"/>
  <c r="AA14" i="7"/>
  <c r="Z14" i="7"/>
  <c r="Y14" i="7"/>
  <c r="AC13" i="7"/>
  <c r="AA13" i="7"/>
  <c r="Z13" i="7"/>
  <c r="Y13" i="7"/>
  <c r="AC12" i="7"/>
  <c r="AA12" i="7"/>
  <c r="Z12" i="7"/>
  <c r="Y12" i="7"/>
  <c r="AC11" i="7"/>
  <c r="AA11" i="7"/>
  <c r="Z11" i="7"/>
  <c r="Y11" i="7"/>
  <c r="AC10" i="7"/>
  <c r="AA10" i="7"/>
  <c r="Z10" i="7"/>
  <c r="Y10" i="7"/>
  <c r="AC9" i="7"/>
  <c r="AA9" i="7"/>
  <c r="Z9" i="7"/>
  <c r="Y9" i="7"/>
  <c r="AC8" i="7"/>
  <c r="AA8" i="7"/>
  <c r="Z8" i="7"/>
  <c r="Y8" i="7"/>
  <c r="AC7" i="7"/>
  <c r="AA7" i="7"/>
  <c r="Z7" i="7"/>
  <c r="Y7" i="7"/>
  <c r="AA35" i="6"/>
  <c r="Z35" i="6"/>
  <c r="Y35" i="6"/>
  <c r="AC34" i="6"/>
  <c r="AA34" i="6"/>
  <c r="Z34" i="6"/>
  <c r="Y34" i="6"/>
  <c r="AC33" i="6"/>
  <c r="AA33" i="6"/>
  <c r="Z33" i="6"/>
  <c r="Y33" i="6"/>
  <c r="AC32" i="6"/>
  <c r="AA32" i="6"/>
  <c r="Z32" i="6"/>
  <c r="Y32" i="6"/>
  <c r="AC31" i="6"/>
  <c r="AA31" i="6"/>
  <c r="Z31" i="6"/>
  <c r="Y31" i="6"/>
  <c r="AC30" i="6"/>
  <c r="AA30" i="6"/>
  <c r="Z30" i="6"/>
  <c r="Y30" i="6"/>
  <c r="AC29" i="6"/>
  <c r="AA29" i="6"/>
  <c r="Z29" i="6"/>
  <c r="Y29" i="6"/>
  <c r="AC28" i="6"/>
  <c r="AA28" i="6"/>
  <c r="Z28" i="6"/>
  <c r="Y28" i="6"/>
  <c r="AA14" i="6"/>
  <c r="Z14" i="6"/>
  <c r="Y14" i="6"/>
  <c r="AC13" i="6"/>
  <c r="AA13" i="6"/>
  <c r="Z13" i="6"/>
  <c r="Y13" i="6"/>
  <c r="AC12" i="6"/>
  <c r="AA12" i="6"/>
  <c r="Z12" i="6"/>
  <c r="Y12" i="6"/>
  <c r="AC11" i="6"/>
  <c r="AA11" i="6"/>
  <c r="Z11" i="6"/>
  <c r="Y11" i="6"/>
  <c r="AC10" i="6"/>
  <c r="AA10" i="6"/>
  <c r="Z10" i="6"/>
  <c r="Y10" i="6"/>
  <c r="AC9" i="6"/>
  <c r="AA9" i="6"/>
  <c r="Z9" i="6"/>
  <c r="Y9" i="6"/>
  <c r="AC8" i="6"/>
  <c r="AA8" i="6"/>
  <c r="Z8" i="6"/>
  <c r="Y8" i="6"/>
  <c r="AC7" i="6"/>
  <c r="AA7" i="6"/>
  <c r="Z7" i="6"/>
  <c r="Y7" i="6"/>
  <c r="AA79" i="5"/>
  <c r="Z79" i="5"/>
  <c r="Y79" i="5"/>
  <c r="AC78" i="5"/>
  <c r="AA78" i="5"/>
  <c r="Z78" i="5"/>
  <c r="Y78" i="5"/>
  <c r="AC77" i="5"/>
  <c r="AA77" i="5"/>
  <c r="Z77" i="5"/>
  <c r="Y77" i="5"/>
  <c r="AC76" i="5"/>
  <c r="AA76" i="5"/>
  <c r="Z76" i="5"/>
  <c r="Y76" i="5"/>
  <c r="AC75" i="5"/>
  <c r="AA75" i="5"/>
  <c r="Z75" i="5"/>
  <c r="Y75" i="5"/>
  <c r="AC74" i="5"/>
  <c r="AA74" i="5"/>
  <c r="Z74" i="5"/>
  <c r="Y74" i="5"/>
  <c r="AC73" i="5"/>
  <c r="AA73" i="5"/>
  <c r="Z73" i="5"/>
  <c r="Y73" i="5"/>
  <c r="AC72" i="5"/>
  <c r="AA72" i="5"/>
  <c r="Z72" i="5"/>
  <c r="Y72" i="5"/>
  <c r="AA57" i="5"/>
  <c r="Z57" i="5"/>
  <c r="Y57" i="5"/>
  <c r="AC56" i="5"/>
  <c r="AA56" i="5"/>
  <c r="Z56" i="5"/>
  <c r="Y56" i="5"/>
  <c r="AC55" i="5"/>
  <c r="AA55" i="5"/>
  <c r="Z55" i="5"/>
  <c r="Y55" i="5"/>
  <c r="AC54" i="5"/>
  <c r="AA54" i="5"/>
  <c r="Z54" i="5"/>
  <c r="Y54" i="5"/>
  <c r="AC53" i="5"/>
  <c r="AA53" i="5"/>
  <c r="Z53" i="5"/>
  <c r="Y53" i="5"/>
  <c r="AC52" i="5"/>
  <c r="AA52" i="5"/>
  <c r="Z52" i="5"/>
  <c r="Y52" i="5"/>
  <c r="AC51" i="5"/>
  <c r="AA51" i="5"/>
  <c r="Z51" i="5"/>
  <c r="Y51" i="5"/>
  <c r="AC50" i="5"/>
  <c r="AA50" i="5"/>
  <c r="Z50" i="5"/>
  <c r="Y50" i="5"/>
  <c r="AA35" i="5"/>
  <c r="Z35" i="5"/>
  <c r="Y35" i="5"/>
  <c r="AC34" i="5"/>
  <c r="AA34" i="5"/>
  <c r="Z34" i="5"/>
  <c r="Y34" i="5"/>
  <c r="AC33" i="5"/>
  <c r="AA33" i="5"/>
  <c r="Z33" i="5"/>
  <c r="Y33" i="5"/>
  <c r="AC32" i="5"/>
  <c r="AA32" i="5"/>
  <c r="Z32" i="5"/>
  <c r="Y32" i="5"/>
  <c r="AC31" i="5"/>
  <c r="AA31" i="5"/>
  <c r="Z31" i="5"/>
  <c r="Y31" i="5"/>
  <c r="AC30" i="5"/>
  <c r="AA30" i="5"/>
  <c r="Z30" i="5"/>
  <c r="Y30" i="5"/>
  <c r="AC29" i="5"/>
  <c r="AA29" i="5"/>
  <c r="Z29" i="5"/>
  <c r="Y29" i="5"/>
  <c r="AC28" i="5"/>
  <c r="AA28" i="5"/>
  <c r="Z28" i="5"/>
  <c r="Y28" i="5"/>
  <c r="AA14" i="5"/>
  <c r="Z14" i="5"/>
  <c r="Y14" i="5"/>
  <c r="AC13" i="5"/>
  <c r="AA13" i="5"/>
  <c r="Z13" i="5"/>
  <c r="Y13" i="5"/>
  <c r="AC12" i="5"/>
  <c r="AA12" i="5"/>
  <c r="Z12" i="5"/>
  <c r="Y12" i="5"/>
  <c r="AC11" i="5"/>
  <c r="AA11" i="5"/>
  <c r="Z11" i="5"/>
  <c r="Y11" i="5"/>
  <c r="AC10" i="5"/>
  <c r="AA10" i="5"/>
  <c r="Z10" i="5"/>
  <c r="Y10" i="5"/>
  <c r="AC9" i="5"/>
  <c r="AA9" i="5"/>
  <c r="Z9" i="5"/>
  <c r="Y9" i="5"/>
  <c r="AC8" i="5"/>
  <c r="AA8" i="5"/>
  <c r="Z8" i="5"/>
  <c r="Y8" i="5"/>
  <c r="AC7" i="5"/>
  <c r="AA7" i="5"/>
  <c r="Z7" i="5"/>
  <c r="Y7" i="5"/>
  <c r="AA14" i="4"/>
  <c r="Z14" i="4"/>
  <c r="Y14" i="4"/>
  <c r="Y16" i="4" s="1"/>
  <c r="AC13" i="4"/>
  <c r="AA13" i="4"/>
  <c r="Z13" i="4"/>
  <c r="Y13" i="4"/>
  <c r="AC12" i="4"/>
  <c r="AA12" i="4"/>
  <c r="Z12" i="4"/>
  <c r="Y12" i="4"/>
  <c r="AC11" i="4"/>
  <c r="AA11" i="4"/>
  <c r="Z11" i="4"/>
  <c r="Y11" i="4"/>
  <c r="AC10" i="4"/>
  <c r="AA10" i="4"/>
  <c r="Z10" i="4"/>
  <c r="Y10" i="4"/>
  <c r="AC9" i="4"/>
  <c r="AA9" i="4"/>
  <c r="Z9" i="4"/>
  <c r="Y9" i="4"/>
  <c r="AC8" i="4"/>
  <c r="AA8" i="4"/>
  <c r="Z8" i="4"/>
  <c r="Y8" i="4"/>
  <c r="AC7" i="4"/>
  <c r="AA7" i="4"/>
  <c r="Z7" i="4"/>
  <c r="Y7" i="4"/>
  <c r="AA14" i="3"/>
  <c r="Z14" i="3"/>
  <c r="Y14" i="3"/>
  <c r="AC13" i="3"/>
  <c r="AA13" i="3"/>
  <c r="Z13" i="3"/>
  <c r="Y13" i="3"/>
  <c r="AC12" i="3"/>
  <c r="AA12" i="3"/>
  <c r="Z12" i="3"/>
  <c r="Y12" i="3"/>
  <c r="AC11" i="3"/>
  <c r="AA11" i="3"/>
  <c r="Z11" i="3"/>
  <c r="Y11" i="3"/>
  <c r="AC10" i="3"/>
  <c r="AA10" i="3"/>
  <c r="Z10" i="3"/>
  <c r="Y10" i="3"/>
  <c r="AC9" i="3"/>
  <c r="AA9" i="3"/>
  <c r="Z9" i="3"/>
  <c r="Y9" i="3"/>
  <c r="AC8" i="3"/>
  <c r="AA8" i="3"/>
  <c r="Z8" i="3"/>
  <c r="Y8" i="3"/>
  <c r="AC7" i="3"/>
  <c r="AA7" i="3"/>
  <c r="Z7" i="3"/>
  <c r="Y7" i="3"/>
  <c r="AA185" i="2"/>
  <c r="Z185" i="2"/>
  <c r="Y185" i="2"/>
  <c r="AC184" i="2"/>
  <c r="AA184" i="2"/>
  <c r="Z184" i="2"/>
  <c r="Y184" i="2"/>
  <c r="AC183" i="2"/>
  <c r="AA183" i="2"/>
  <c r="Z183" i="2"/>
  <c r="Y183" i="2"/>
  <c r="AC182" i="2"/>
  <c r="AA182" i="2"/>
  <c r="Z182" i="2"/>
  <c r="Y182" i="2"/>
  <c r="AC181" i="2"/>
  <c r="AA181" i="2"/>
  <c r="AB181" i="2" s="1"/>
  <c r="Z181" i="2"/>
  <c r="Y181" i="2"/>
  <c r="AC180" i="2"/>
  <c r="AA180" i="2"/>
  <c r="AB180" i="2" s="1"/>
  <c r="Z180" i="2"/>
  <c r="Y180" i="2"/>
  <c r="AC179" i="2"/>
  <c r="AA179" i="2"/>
  <c r="Z179" i="2"/>
  <c r="Y179" i="2"/>
  <c r="AC178" i="2"/>
  <c r="AA178" i="2"/>
  <c r="Z178" i="2"/>
  <c r="Y178" i="2"/>
  <c r="AA164" i="2"/>
  <c r="Z164" i="2"/>
  <c r="Y164" i="2"/>
  <c r="AC163" i="2"/>
  <c r="AA163" i="2"/>
  <c r="Z163" i="2"/>
  <c r="Y163" i="2"/>
  <c r="AC162" i="2"/>
  <c r="AA162" i="2"/>
  <c r="Z162" i="2"/>
  <c r="Y162" i="2"/>
  <c r="AC161" i="2"/>
  <c r="AA161" i="2"/>
  <c r="Z161" i="2"/>
  <c r="Y161" i="2"/>
  <c r="AC160" i="2"/>
  <c r="AA160" i="2"/>
  <c r="Z160" i="2"/>
  <c r="Y160" i="2"/>
  <c r="AC159" i="2"/>
  <c r="AA159" i="2"/>
  <c r="Z159" i="2"/>
  <c r="Y159" i="2"/>
  <c r="AC158" i="2"/>
  <c r="AA158" i="2"/>
  <c r="Z158" i="2"/>
  <c r="Y158" i="2"/>
  <c r="AC157" i="2"/>
  <c r="AA157" i="2"/>
  <c r="Z157" i="2"/>
  <c r="Y157" i="2"/>
  <c r="AA142" i="2"/>
  <c r="Z142" i="2"/>
  <c r="Y142" i="2"/>
  <c r="AC141" i="2"/>
  <c r="AA141" i="2"/>
  <c r="Z141" i="2"/>
  <c r="Y141" i="2"/>
  <c r="AC140" i="2"/>
  <c r="AA140" i="2"/>
  <c r="Z140" i="2"/>
  <c r="Y140" i="2"/>
  <c r="AC139" i="2"/>
  <c r="AA139" i="2"/>
  <c r="Z139" i="2"/>
  <c r="Y139" i="2"/>
  <c r="AC138" i="2"/>
  <c r="AA138" i="2"/>
  <c r="Z138" i="2"/>
  <c r="Y138" i="2"/>
  <c r="AC137" i="2"/>
  <c r="AA137" i="2"/>
  <c r="Z137" i="2"/>
  <c r="Y137" i="2"/>
  <c r="AC136" i="2"/>
  <c r="AA136" i="2"/>
  <c r="Z136" i="2"/>
  <c r="Y136" i="2"/>
  <c r="AC135" i="2"/>
  <c r="AA135" i="2"/>
  <c r="Z135" i="2"/>
  <c r="Y135" i="2"/>
  <c r="AA121" i="2"/>
  <c r="Z121" i="2"/>
  <c r="Y121" i="2"/>
  <c r="AC120" i="2"/>
  <c r="AA120" i="2"/>
  <c r="Z120" i="2"/>
  <c r="Y120" i="2"/>
  <c r="AC119" i="2"/>
  <c r="AA119" i="2"/>
  <c r="Z119" i="2"/>
  <c r="Y119" i="2"/>
  <c r="AC118" i="2"/>
  <c r="AA118" i="2"/>
  <c r="Z118" i="2"/>
  <c r="Y118" i="2"/>
  <c r="AC117" i="2"/>
  <c r="AA117" i="2"/>
  <c r="Z117" i="2"/>
  <c r="Y117" i="2"/>
  <c r="AC116" i="2"/>
  <c r="AA116" i="2"/>
  <c r="Z116" i="2"/>
  <c r="Y116" i="2"/>
  <c r="AC115" i="2"/>
  <c r="AA115" i="2"/>
  <c r="Z115" i="2"/>
  <c r="Y115" i="2"/>
  <c r="AC114" i="2"/>
  <c r="AA114" i="2"/>
  <c r="Z114" i="2"/>
  <c r="Y114" i="2"/>
  <c r="AA99" i="2"/>
  <c r="Z99" i="2"/>
  <c r="Y99" i="2"/>
  <c r="AC98" i="2"/>
  <c r="AA98" i="2"/>
  <c r="Z98" i="2"/>
  <c r="Y98" i="2"/>
  <c r="AC97" i="2"/>
  <c r="AA97" i="2"/>
  <c r="Z97" i="2"/>
  <c r="Y97" i="2"/>
  <c r="AC96" i="2"/>
  <c r="AA96" i="2"/>
  <c r="Z96" i="2"/>
  <c r="Y96" i="2"/>
  <c r="AC95" i="2"/>
  <c r="AA95" i="2"/>
  <c r="Z95" i="2"/>
  <c r="Y95" i="2"/>
  <c r="AC94" i="2"/>
  <c r="AA94" i="2"/>
  <c r="Z94" i="2"/>
  <c r="Y94" i="2"/>
  <c r="AC93" i="2"/>
  <c r="AA93" i="2"/>
  <c r="Z93" i="2"/>
  <c r="Y93" i="2"/>
  <c r="AC92" i="2"/>
  <c r="AA92" i="2"/>
  <c r="Z92" i="2"/>
  <c r="Y92" i="2"/>
  <c r="AA78" i="2"/>
  <c r="Z78" i="2"/>
  <c r="Y78" i="2"/>
  <c r="AC77" i="2"/>
  <c r="AA77" i="2"/>
  <c r="Z77" i="2"/>
  <c r="Y77" i="2"/>
  <c r="AC76" i="2"/>
  <c r="AA76" i="2"/>
  <c r="Z76" i="2"/>
  <c r="Y76" i="2"/>
  <c r="AC75" i="2"/>
  <c r="AA75" i="2"/>
  <c r="Z75" i="2"/>
  <c r="Y75" i="2"/>
  <c r="AC74" i="2"/>
  <c r="AA74" i="2"/>
  <c r="Z74" i="2"/>
  <c r="Y74" i="2"/>
  <c r="AC73" i="2"/>
  <c r="AA73" i="2"/>
  <c r="Z73" i="2"/>
  <c r="Y73" i="2"/>
  <c r="AC72" i="2"/>
  <c r="AA72" i="2"/>
  <c r="Z72" i="2"/>
  <c r="Y72" i="2"/>
  <c r="AC71" i="2"/>
  <c r="AA71" i="2"/>
  <c r="Z71" i="2"/>
  <c r="Y71" i="2"/>
  <c r="AA57" i="2"/>
  <c r="Z57" i="2"/>
  <c r="Y57" i="2"/>
  <c r="AC56" i="2"/>
  <c r="AA56" i="2"/>
  <c r="Z56" i="2"/>
  <c r="Y56" i="2"/>
  <c r="AC55" i="2"/>
  <c r="AA55" i="2"/>
  <c r="Z55" i="2"/>
  <c r="Y55" i="2"/>
  <c r="AC54" i="2"/>
  <c r="AA54" i="2"/>
  <c r="Z54" i="2"/>
  <c r="Y54" i="2"/>
  <c r="AC53" i="2"/>
  <c r="AA53" i="2"/>
  <c r="Z53" i="2"/>
  <c r="Y53" i="2"/>
  <c r="AC52" i="2"/>
  <c r="AA52" i="2"/>
  <c r="Z52" i="2"/>
  <c r="Y52" i="2"/>
  <c r="AC51" i="2"/>
  <c r="AA51" i="2"/>
  <c r="Z51" i="2"/>
  <c r="Y51" i="2"/>
  <c r="AC50" i="2"/>
  <c r="AA50" i="2"/>
  <c r="Z50" i="2"/>
  <c r="Y50" i="2"/>
  <c r="Y59" i="2" s="1"/>
  <c r="AA36" i="2"/>
  <c r="Z36" i="2"/>
  <c r="Y36" i="2"/>
  <c r="AC35" i="2"/>
  <c r="AA35" i="2"/>
  <c r="Z35" i="2"/>
  <c r="Y35" i="2"/>
  <c r="AC34" i="2"/>
  <c r="AA34" i="2"/>
  <c r="Z34" i="2"/>
  <c r="Y34" i="2"/>
  <c r="AC33" i="2"/>
  <c r="AA33" i="2"/>
  <c r="Z33" i="2"/>
  <c r="Y33" i="2"/>
  <c r="AC32" i="2"/>
  <c r="AA32" i="2"/>
  <c r="Z32" i="2"/>
  <c r="Y32" i="2"/>
  <c r="AC31" i="2"/>
  <c r="AA31" i="2"/>
  <c r="Z31" i="2"/>
  <c r="Y31" i="2"/>
  <c r="AC30" i="2"/>
  <c r="AA30" i="2"/>
  <c r="Z30" i="2"/>
  <c r="Y30" i="2"/>
  <c r="AC29" i="2"/>
  <c r="AA29" i="2"/>
  <c r="Z29" i="2"/>
  <c r="Y29" i="2"/>
  <c r="AA14" i="2"/>
  <c r="Z14" i="2"/>
  <c r="Y14" i="2"/>
  <c r="AC13" i="2"/>
  <c r="AA13" i="2"/>
  <c r="Z13" i="2"/>
  <c r="Y13" i="2"/>
  <c r="AC12" i="2"/>
  <c r="AA12" i="2"/>
  <c r="Z12" i="2"/>
  <c r="Y12" i="2"/>
  <c r="AC11" i="2"/>
  <c r="AA11" i="2"/>
  <c r="Z11" i="2"/>
  <c r="Y11" i="2"/>
  <c r="AC10" i="2"/>
  <c r="AA10" i="2"/>
  <c r="Z10" i="2"/>
  <c r="Y10" i="2"/>
  <c r="AC9" i="2"/>
  <c r="AA9" i="2"/>
  <c r="Z9" i="2"/>
  <c r="Y9" i="2"/>
  <c r="AC8" i="2"/>
  <c r="AA8" i="2"/>
  <c r="Z8" i="2"/>
  <c r="Y8" i="2"/>
  <c r="AC7" i="2"/>
  <c r="AA7" i="2"/>
  <c r="Z7" i="2"/>
  <c r="Y7" i="2"/>
  <c r="Y16" i="2" s="1"/>
  <c r="AA119" i="1"/>
  <c r="Z119" i="1"/>
  <c r="Y119" i="1"/>
  <c r="AC118" i="1"/>
  <c r="AA118" i="1"/>
  <c r="Z118" i="1"/>
  <c r="Y118" i="1"/>
  <c r="AC117" i="1"/>
  <c r="AA117" i="1"/>
  <c r="Z117" i="1"/>
  <c r="Y117" i="1"/>
  <c r="AC116" i="1"/>
  <c r="AA116" i="1"/>
  <c r="Z116" i="1"/>
  <c r="Y116" i="1"/>
  <c r="AC115" i="1"/>
  <c r="AA115" i="1"/>
  <c r="Z115" i="1"/>
  <c r="Y115" i="1"/>
  <c r="AC114" i="1"/>
  <c r="AA114" i="1"/>
  <c r="Z114" i="1"/>
  <c r="Y114" i="1"/>
  <c r="AC113" i="1"/>
  <c r="AA113" i="1"/>
  <c r="Z113" i="1"/>
  <c r="Y113" i="1"/>
  <c r="AC112" i="1"/>
  <c r="AA112" i="1"/>
  <c r="Z112" i="1"/>
  <c r="Y112" i="1"/>
  <c r="Y121" i="1" s="1"/>
  <c r="F4" i="18" s="1"/>
  <c r="AA98" i="1"/>
  <c r="Z98" i="1"/>
  <c r="Y98" i="1"/>
  <c r="AC97" i="1"/>
  <c r="AA97" i="1"/>
  <c r="Z97" i="1"/>
  <c r="Y97" i="1"/>
  <c r="AC96" i="1"/>
  <c r="AA96" i="1"/>
  <c r="Z96" i="1"/>
  <c r="Y96" i="1"/>
  <c r="AC95" i="1"/>
  <c r="AA95" i="1"/>
  <c r="Z95" i="1"/>
  <c r="Y95" i="1"/>
  <c r="AC94" i="1"/>
  <c r="AA94" i="1"/>
  <c r="Z94" i="1"/>
  <c r="Y94" i="1"/>
  <c r="AC93" i="1"/>
  <c r="AA93" i="1"/>
  <c r="Z93" i="1"/>
  <c r="Y93" i="1"/>
  <c r="AC92" i="1"/>
  <c r="AA92" i="1"/>
  <c r="Z92" i="1"/>
  <c r="Y92" i="1"/>
  <c r="AC91" i="1"/>
  <c r="AA91" i="1"/>
  <c r="Z91" i="1"/>
  <c r="Y91" i="1"/>
  <c r="Y100" i="1" s="1"/>
  <c r="F3" i="18" s="1"/>
  <c r="AA77" i="1"/>
  <c r="Z77" i="1"/>
  <c r="Y77" i="1"/>
  <c r="AC76" i="1"/>
  <c r="AA76" i="1"/>
  <c r="Z76" i="1"/>
  <c r="Y76" i="1"/>
  <c r="AC75" i="1"/>
  <c r="AA75" i="1"/>
  <c r="Z75" i="1"/>
  <c r="Y75" i="1"/>
  <c r="AC74" i="1"/>
  <c r="AA74" i="1"/>
  <c r="Z74" i="1"/>
  <c r="Y74" i="1"/>
  <c r="AC73" i="1"/>
  <c r="AA73" i="1"/>
  <c r="Z73" i="1"/>
  <c r="Y73" i="1"/>
  <c r="AC72" i="1"/>
  <c r="AA72" i="1"/>
  <c r="Z72" i="1"/>
  <c r="Y72" i="1"/>
  <c r="AC71" i="1"/>
  <c r="AA71" i="1"/>
  <c r="Z71" i="1"/>
  <c r="Y71" i="1"/>
  <c r="AC70" i="1"/>
  <c r="AA70" i="1"/>
  <c r="Z70" i="1"/>
  <c r="Y70" i="1"/>
  <c r="AA56" i="1"/>
  <c r="Z56" i="1"/>
  <c r="Y56" i="1"/>
  <c r="AC55" i="1"/>
  <c r="AA55" i="1"/>
  <c r="Z55" i="1"/>
  <c r="Y55" i="1"/>
  <c r="AC54" i="1"/>
  <c r="AA54" i="1"/>
  <c r="Z54" i="1"/>
  <c r="Y54" i="1"/>
  <c r="AC53" i="1"/>
  <c r="AA53" i="1"/>
  <c r="Z53" i="1"/>
  <c r="Y53" i="1"/>
  <c r="AC52" i="1"/>
  <c r="AA52" i="1"/>
  <c r="Z52" i="1"/>
  <c r="Y52" i="1"/>
  <c r="AC51" i="1"/>
  <c r="AA51" i="1"/>
  <c r="Z51" i="1"/>
  <c r="Y51" i="1"/>
  <c r="AC50" i="1"/>
  <c r="AA50" i="1"/>
  <c r="Z50" i="1"/>
  <c r="Y50" i="1"/>
  <c r="AC49" i="1"/>
  <c r="AA49" i="1"/>
  <c r="Z49" i="1"/>
  <c r="Y49" i="1"/>
  <c r="Y58" i="1" s="1"/>
  <c r="F6" i="18" s="1"/>
  <c r="AA35" i="1"/>
  <c r="Z35" i="1"/>
  <c r="Y35" i="1"/>
  <c r="AC34" i="1"/>
  <c r="AA34" i="1"/>
  <c r="Z34" i="1"/>
  <c r="Y34" i="1"/>
  <c r="AC33" i="1"/>
  <c r="AA33" i="1"/>
  <c r="Z33" i="1"/>
  <c r="Y33" i="1"/>
  <c r="AC32" i="1"/>
  <c r="AA32" i="1"/>
  <c r="Z32" i="1"/>
  <c r="Y32" i="1"/>
  <c r="AC31" i="1"/>
  <c r="AA31" i="1"/>
  <c r="Z31" i="1"/>
  <c r="Y31" i="1"/>
  <c r="AC30" i="1"/>
  <c r="AA30" i="1"/>
  <c r="Z30" i="1"/>
  <c r="Y30" i="1"/>
  <c r="AC29" i="1"/>
  <c r="AA29" i="1"/>
  <c r="Z29" i="1"/>
  <c r="Y29" i="1"/>
  <c r="AC28" i="1"/>
  <c r="AA28" i="1"/>
  <c r="Z28" i="1"/>
  <c r="Y28" i="1"/>
  <c r="I185" i="16"/>
  <c r="G185" i="16"/>
  <c r="F185" i="16"/>
  <c r="E185" i="16"/>
  <c r="I184" i="16"/>
  <c r="G184" i="16"/>
  <c r="F184" i="16"/>
  <c r="E184" i="16"/>
  <c r="I183" i="16"/>
  <c r="G183" i="16"/>
  <c r="F183" i="16"/>
  <c r="E183" i="16"/>
  <c r="I182" i="16"/>
  <c r="G182" i="16"/>
  <c r="F182" i="16"/>
  <c r="E182" i="16"/>
  <c r="I181" i="16"/>
  <c r="G181" i="16"/>
  <c r="F181" i="16"/>
  <c r="E181" i="16"/>
  <c r="I180" i="16"/>
  <c r="G180" i="16"/>
  <c r="F180" i="16"/>
  <c r="E180" i="16"/>
  <c r="I179" i="16"/>
  <c r="G179" i="16"/>
  <c r="F179" i="16"/>
  <c r="E179" i="16"/>
  <c r="I178" i="16"/>
  <c r="G178" i="16"/>
  <c r="F178" i="16"/>
  <c r="E178" i="16"/>
  <c r="I177" i="16"/>
  <c r="G177" i="16"/>
  <c r="F177" i="16"/>
  <c r="E177" i="16"/>
  <c r="I176" i="16"/>
  <c r="G176" i="16"/>
  <c r="F176" i="16"/>
  <c r="E176" i="16"/>
  <c r="I164" i="16"/>
  <c r="G164" i="16"/>
  <c r="F164" i="16"/>
  <c r="E164" i="16"/>
  <c r="I163" i="16"/>
  <c r="G163" i="16"/>
  <c r="F163" i="16"/>
  <c r="E163" i="16"/>
  <c r="I162" i="16"/>
  <c r="G162" i="16"/>
  <c r="F162" i="16"/>
  <c r="E162" i="16"/>
  <c r="I161" i="16"/>
  <c r="G161" i="16"/>
  <c r="F161" i="16"/>
  <c r="E161" i="16"/>
  <c r="I160" i="16"/>
  <c r="G160" i="16"/>
  <c r="F160" i="16"/>
  <c r="E160" i="16"/>
  <c r="I159" i="16"/>
  <c r="G159" i="16"/>
  <c r="F159" i="16"/>
  <c r="E159" i="16"/>
  <c r="I158" i="16"/>
  <c r="G158" i="16"/>
  <c r="F158" i="16"/>
  <c r="E158" i="16"/>
  <c r="I157" i="16"/>
  <c r="G157" i="16"/>
  <c r="F157" i="16"/>
  <c r="E157" i="16"/>
  <c r="I156" i="16"/>
  <c r="G156" i="16"/>
  <c r="F156" i="16"/>
  <c r="E156" i="16"/>
  <c r="I155" i="16"/>
  <c r="G155" i="16"/>
  <c r="F155" i="16"/>
  <c r="E155" i="16"/>
  <c r="I143" i="16"/>
  <c r="G143" i="16"/>
  <c r="F143" i="16"/>
  <c r="E143" i="16"/>
  <c r="I142" i="16"/>
  <c r="G142" i="16"/>
  <c r="F142" i="16"/>
  <c r="E142" i="16"/>
  <c r="I141" i="16"/>
  <c r="G141" i="16"/>
  <c r="F141" i="16"/>
  <c r="E141" i="16"/>
  <c r="I140" i="16"/>
  <c r="G140" i="16"/>
  <c r="F140" i="16"/>
  <c r="E140" i="16"/>
  <c r="I139" i="16"/>
  <c r="G139" i="16"/>
  <c r="F139" i="16"/>
  <c r="E139" i="16"/>
  <c r="I138" i="16"/>
  <c r="G138" i="16"/>
  <c r="F138" i="16"/>
  <c r="E138" i="16"/>
  <c r="I137" i="16"/>
  <c r="G137" i="16"/>
  <c r="F137" i="16"/>
  <c r="E137" i="16"/>
  <c r="I136" i="16"/>
  <c r="G136" i="16"/>
  <c r="F136" i="16"/>
  <c r="E136" i="16"/>
  <c r="I135" i="16"/>
  <c r="G135" i="16"/>
  <c r="F135" i="16"/>
  <c r="E135" i="16"/>
  <c r="I134" i="16"/>
  <c r="G134" i="16"/>
  <c r="F134" i="16"/>
  <c r="E134" i="16"/>
  <c r="I122" i="16"/>
  <c r="G122" i="16"/>
  <c r="F122" i="16"/>
  <c r="E122" i="16"/>
  <c r="I121" i="16"/>
  <c r="G121" i="16"/>
  <c r="F121" i="16"/>
  <c r="E121" i="16"/>
  <c r="I120" i="16"/>
  <c r="G120" i="16"/>
  <c r="F120" i="16"/>
  <c r="E120" i="16"/>
  <c r="I119" i="16"/>
  <c r="G119" i="16"/>
  <c r="F119" i="16"/>
  <c r="E119" i="16"/>
  <c r="I118" i="16"/>
  <c r="G118" i="16"/>
  <c r="F118" i="16"/>
  <c r="E118" i="16"/>
  <c r="I117" i="16"/>
  <c r="G117" i="16"/>
  <c r="F117" i="16"/>
  <c r="E117" i="16"/>
  <c r="I116" i="16"/>
  <c r="G116" i="16"/>
  <c r="F116" i="16"/>
  <c r="E116" i="16"/>
  <c r="I115" i="16"/>
  <c r="G115" i="16"/>
  <c r="F115" i="16"/>
  <c r="E115" i="16"/>
  <c r="I114" i="16"/>
  <c r="G114" i="16"/>
  <c r="F114" i="16"/>
  <c r="E114" i="16"/>
  <c r="I113" i="16"/>
  <c r="G113" i="16"/>
  <c r="F113" i="16"/>
  <c r="E113" i="16"/>
  <c r="I101" i="16"/>
  <c r="G101" i="16"/>
  <c r="F101" i="16"/>
  <c r="E101" i="16"/>
  <c r="I100" i="16"/>
  <c r="G100" i="16"/>
  <c r="F100" i="16"/>
  <c r="E100" i="16"/>
  <c r="I99" i="16"/>
  <c r="G99" i="16"/>
  <c r="F99" i="16"/>
  <c r="E99" i="16"/>
  <c r="I98" i="16"/>
  <c r="G98" i="16"/>
  <c r="F98" i="16"/>
  <c r="E98" i="16"/>
  <c r="I97" i="16"/>
  <c r="G97" i="16"/>
  <c r="F97" i="16"/>
  <c r="E97" i="16"/>
  <c r="I96" i="16"/>
  <c r="G96" i="16"/>
  <c r="F96" i="16"/>
  <c r="E96" i="16"/>
  <c r="I95" i="16"/>
  <c r="G95" i="16"/>
  <c r="F95" i="16"/>
  <c r="E95" i="16"/>
  <c r="I94" i="16"/>
  <c r="G94" i="16"/>
  <c r="F94" i="16"/>
  <c r="E94" i="16"/>
  <c r="I93" i="16"/>
  <c r="G93" i="16"/>
  <c r="F93" i="16"/>
  <c r="E93" i="16"/>
  <c r="I92" i="16"/>
  <c r="G92" i="16"/>
  <c r="F92" i="16"/>
  <c r="E92" i="16"/>
  <c r="I80" i="16"/>
  <c r="G80" i="16"/>
  <c r="F80" i="16"/>
  <c r="E80" i="16"/>
  <c r="I79" i="16"/>
  <c r="G79" i="16"/>
  <c r="F79" i="16"/>
  <c r="E79" i="16"/>
  <c r="I78" i="16"/>
  <c r="G78" i="16"/>
  <c r="F78" i="16"/>
  <c r="E78" i="16"/>
  <c r="I77" i="16"/>
  <c r="G77" i="16"/>
  <c r="F77" i="16"/>
  <c r="E77" i="16"/>
  <c r="I76" i="16"/>
  <c r="G76" i="16"/>
  <c r="F76" i="16"/>
  <c r="E76" i="16"/>
  <c r="I75" i="16"/>
  <c r="G75" i="16"/>
  <c r="F75" i="16"/>
  <c r="E75" i="16"/>
  <c r="I74" i="16"/>
  <c r="G74" i="16"/>
  <c r="F74" i="16"/>
  <c r="E74" i="16"/>
  <c r="I73" i="16"/>
  <c r="G73" i="16"/>
  <c r="F73" i="16"/>
  <c r="E73" i="16"/>
  <c r="I72" i="16"/>
  <c r="G72" i="16"/>
  <c r="F72" i="16"/>
  <c r="E72" i="16"/>
  <c r="I71" i="16"/>
  <c r="G71" i="16"/>
  <c r="F71" i="16"/>
  <c r="E71" i="16"/>
  <c r="I58" i="16"/>
  <c r="G58" i="16"/>
  <c r="F58" i="16"/>
  <c r="E58" i="16"/>
  <c r="I57" i="16"/>
  <c r="G57" i="16"/>
  <c r="F57" i="16"/>
  <c r="E57" i="16"/>
  <c r="I56" i="16"/>
  <c r="G56" i="16"/>
  <c r="F56" i="16"/>
  <c r="E56" i="16"/>
  <c r="I55" i="16"/>
  <c r="G55" i="16"/>
  <c r="F55" i="16"/>
  <c r="E55" i="16"/>
  <c r="I54" i="16"/>
  <c r="G54" i="16"/>
  <c r="F54" i="16"/>
  <c r="E54" i="16"/>
  <c r="I53" i="16"/>
  <c r="G53" i="16"/>
  <c r="F53" i="16"/>
  <c r="E53" i="16"/>
  <c r="I52" i="16"/>
  <c r="G52" i="16"/>
  <c r="F52" i="16"/>
  <c r="E52" i="16"/>
  <c r="I51" i="16"/>
  <c r="G51" i="16"/>
  <c r="F51" i="16"/>
  <c r="E51" i="16"/>
  <c r="I50" i="16"/>
  <c r="G50" i="16"/>
  <c r="F50" i="16"/>
  <c r="E50" i="16"/>
  <c r="I49" i="16"/>
  <c r="G49" i="16"/>
  <c r="F49" i="16"/>
  <c r="E49" i="16"/>
  <c r="I37" i="16"/>
  <c r="G37" i="16"/>
  <c r="F37" i="16"/>
  <c r="E37" i="16"/>
  <c r="I36" i="16"/>
  <c r="G36" i="16"/>
  <c r="F36" i="16"/>
  <c r="E36" i="16"/>
  <c r="I35" i="16"/>
  <c r="G35" i="16"/>
  <c r="F35" i="16"/>
  <c r="E35" i="16"/>
  <c r="I34" i="16"/>
  <c r="G34" i="16"/>
  <c r="F34" i="16"/>
  <c r="E34" i="16"/>
  <c r="I33" i="16"/>
  <c r="G33" i="16"/>
  <c r="F33" i="16"/>
  <c r="E33" i="16"/>
  <c r="I32" i="16"/>
  <c r="G32" i="16"/>
  <c r="F32" i="16"/>
  <c r="E32" i="16"/>
  <c r="I31" i="16"/>
  <c r="G31" i="16"/>
  <c r="F31" i="16"/>
  <c r="E31" i="16"/>
  <c r="I30" i="16"/>
  <c r="G30" i="16"/>
  <c r="F30" i="16"/>
  <c r="E30" i="16"/>
  <c r="I29" i="16"/>
  <c r="G29" i="16"/>
  <c r="F29" i="16"/>
  <c r="E29" i="16"/>
  <c r="I28" i="16"/>
  <c r="G28" i="16"/>
  <c r="F28" i="16"/>
  <c r="E28" i="16"/>
  <c r="I16" i="16"/>
  <c r="G16" i="16"/>
  <c r="F16" i="16"/>
  <c r="E16" i="16"/>
  <c r="I15" i="16"/>
  <c r="G15" i="16"/>
  <c r="F15" i="16"/>
  <c r="E15" i="16"/>
  <c r="I14" i="16"/>
  <c r="G14" i="16"/>
  <c r="F14" i="16"/>
  <c r="E14" i="16"/>
  <c r="I13" i="16"/>
  <c r="G13" i="16"/>
  <c r="F13" i="16"/>
  <c r="E13" i="16"/>
  <c r="I12" i="16"/>
  <c r="G12" i="16"/>
  <c r="F12" i="16"/>
  <c r="E12" i="16"/>
  <c r="I11" i="16"/>
  <c r="G11" i="16"/>
  <c r="F11" i="16"/>
  <c r="E11" i="16"/>
  <c r="I10" i="16"/>
  <c r="G10" i="16"/>
  <c r="F10" i="16"/>
  <c r="E10" i="16"/>
  <c r="I9" i="16"/>
  <c r="G9" i="16"/>
  <c r="F9" i="16"/>
  <c r="E9" i="16"/>
  <c r="I8" i="16"/>
  <c r="G8" i="16"/>
  <c r="F8" i="16"/>
  <c r="E8" i="16"/>
  <c r="I7" i="16"/>
  <c r="G7" i="16"/>
  <c r="F7" i="16"/>
  <c r="E7" i="16"/>
  <c r="I50" i="15"/>
  <c r="G50" i="15"/>
  <c r="F50" i="15"/>
  <c r="E50" i="15"/>
  <c r="I49" i="15"/>
  <c r="G49" i="15"/>
  <c r="F49" i="15"/>
  <c r="E49" i="15"/>
  <c r="I48" i="15"/>
  <c r="G48" i="15"/>
  <c r="F48" i="15"/>
  <c r="E48" i="15"/>
  <c r="I47" i="15"/>
  <c r="G47" i="15"/>
  <c r="F47" i="15"/>
  <c r="E47" i="15"/>
  <c r="I46" i="15"/>
  <c r="G46" i="15"/>
  <c r="H46" i="15" s="1"/>
  <c r="F46" i="15"/>
  <c r="E46" i="15"/>
  <c r="I45" i="15"/>
  <c r="G45" i="15"/>
  <c r="F45" i="15"/>
  <c r="E45" i="15"/>
  <c r="I44" i="15"/>
  <c r="G44" i="15"/>
  <c r="F44" i="15"/>
  <c r="E44" i="15"/>
  <c r="I43" i="15"/>
  <c r="G43" i="15"/>
  <c r="H43" i="15" s="1"/>
  <c r="F43" i="15"/>
  <c r="E43" i="15"/>
  <c r="I42" i="15"/>
  <c r="G42" i="15"/>
  <c r="F42" i="15"/>
  <c r="E42" i="15"/>
  <c r="I41" i="15"/>
  <c r="G41" i="15"/>
  <c r="F41" i="15"/>
  <c r="E41" i="15"/>
  <c r="I33" i="15"/>
  <c r="G33" i="15"/>
  <c r="H33" i="15" s="1"/>
  <c r="F33" i="15"/>
  <c r="E33" i="15"/>
  <c r="I32" i="15"/>
  <c r="G32" i="15"/>
  <c r="H32" i="15" s="1"/>
  <c r="F32" i="15"/>
  <c r="E32" i="15"/>
  <c r="I31" i="15"/>
  <c r="G31" i="15"/>
  <c r="F31" i="15"/>
  <c r="E31" i="15"/>
  <c r="I30" i="15"/>
  <c r="G30" i="15"/>
  <c r="F30" i="15"/>
  <c r="E30" i="15"/>
  <c r="I29" i="15"/>
  <c r="G29" i="15"/>
  <c r="F29" i="15"/>
  <c r="E29" i="15"/>
  <c r="I28" i="15"/>
  <c r="G28" i="15"/>
  <c r="F28" i="15"/>
  <c r="E28" i="15"/>
  <c r="I27" i="15"/>
  <c r="G27" i="15"/>
  <c r="F27" i="15"/>
  <c r="E27" i="15"/>
  <c r="I26" i="15"/>
  <c r="G26" i="15"/>
  <c r="F26" i="15"/>
  <c r="E26" i="15"/>
  <c r="I25" i="15"/>
  <c r="G25" i="15"/>
  <c r="H25" i="15" s="1"/>
  <c r="F25" i="15"/>
  <c r="E25" i="15"/>
  <c r="I24" i="15"/>
  <c r="G24" i="15"/>
  <c r="H24" i="15" s="1"/>
  <c r="F24" i="15"/>
  <c r="E24" i="15"/>
  <c r="I16" i="15"/>
  <c r="G16" i="15"/>
  <c r="F16" i="15"/>
  <c r="E16" i="15"/>
  <c r="I15" i="15"/>
  <c r="G15" i="15"/>
  <c r="F15" i="15"/>
  <c r="E15" i="15"/>
  <c r="I14" i="15"/>
  <c r="G14" i="15"/>
  <c r="F14" i="15"/>
  <c r="E14" i="15"/>
  <c r="I13" i="15"/>
  <c r="G13" i="15"/>
  <c r="F13" i="15"/>
  <c r="E13" i="15"/>
  <c r="I12" i="15"/>
  <c r="G12" i="15"/>
  <c r="H12" i="15" s="1"/>
  <c r="F12" i="15"/>
  <c r="E12" i="15"/>
  <c r="I11" i="15"/>
  <c r="G11" i="15"/>
  <c r="F11" i="15"/>
  <c r="E11" i="15"/>
  <c r="I10" i="15"/>
  <c r="G10" i="15"/>
  <c r="F10" i="15"/>
  <c r="E10" i="15"/>
  <c r="I9" i="15"/>
  <c r="G9" i="15"/>
  <c r="F9" i="15"/>
  <c r="E9" i="15"/>
  <c r="I8" i="15"/>
  <c r="G8" i="15"/>
  <c r="F8" i="15"/>
  <c r="E8" i="15"/>
  <c r="I7" i="15"/>
  <c r="G7" i="15"/>
  <c r="F7" i="15"/>
  <c r="E7" i="15"/>
  <c r="I50" i="14"/>
  <c r="G50" i="14"/>
  <c r="F50" i="14"/>
  <c r="E50" i="14"/>
  <c r="I49" i="14"/>
  <c r="G49" i="14"/>
  <c r="F49" i="14"/>
  <c r="E49" i="14"/>
  <c r="I48" i="14"/>
  <c r="G48" i="14"/>
  <c r="F48" i="14"/>
  <c r="E48" i="14"/>
  <c r="I47" i="14"/>
  <c r="G47" i="14"/>
  <c r="F47" i="14"/>
  <c r="E47" i="14"/>
  <c r="I46" i="14"/>
  <c r="G46" i="14"/>
  <c r="F46" i="14"/>
  <c r="E46" i="14"/>
  <c r="I45" i="14"/>
  <c r="G45" i="14"/>
  <c r="F45" i="14"/>
  <c r="E45" i="14"/>
  <c r="I44" i="14"/>
  <c r="G44" i="14"/>
  <c r="F44" i="14"/>
  <c r="E44" i="14"/>
  <c r="I43" i="14"/>
  <c r="G43" i="14"/>
  <c r="F43" i="14"/>
  <c r="E43" i="14"/>
  <c r="I42" i="14"/>
  <c r="G42" i="14"/>
  <c r="F42" i="14"/>
  <c r="E42" i="14"/>
  <c r="I41" i="14"/>
  <c r="G41" i="14"/>
  <c r="F41" i="14"/>
  <c r="E41" i="14"/>
  <c r="I33" i="14"/>
  <c r="G33" i="14"/>
  <c r="F33" i="14"/>
  <c r="E33" i="14"/>
  <c r="I32" i="14"/>
  <c r="G32" i="14"/>
  <c r="F32" i="14"/>
  <c r="E32" i="14"/>
  <c r="I31" i="14"/>
  <c r="G31" i="14"/>
  <c r="F31" i="14"/>
  <c r="E31" i="14"/>
  <c r="I30" i="14"/>
  <c r="G30" i="14"/>
  <c r="F30" i="14"/>
  <c r="E30" i="14"/>
  <c r="I29" i="14"/>
  <c r="G29" i="14"/>
  <c r="F29" i="14"/>
  <c r="E29" i="14"/>
  <c r="I28" i="14"/>
  <c r="G28" i="14"/>
  <c r="F28" i="14"/>
  <c r="E28" i="14"/>
  <c r="I27" i="14"/>
  <c r="G27" i="14"/>
  <c r="F27" i="14"/>
  <c r="E27" i="14"/>
  <c r="I26" i="14"/>
  <c r="G26" i="14"/>
  <c r="F26" i="14"/>
  <c r="E26" i="14"/>
  <c r="I25" i="14"/>
  <c r="G25" i="14"/>
  <c r="F25" i="14"/>
  <c r="E25" i="14"/>
  <c r="I24" i="14"/>
  <c r="G24" i="14"/>
  <c r="F24" i="14"/>
  <c r="E24" i="14"/>
  <c r="I16" i="14"/>
  <c r="G16" i="14"/>
  <c r="F16" i="14"/>
  <c r="E16" i="14"/>
  <c r="I15" i="14"/>
  <c r="G15" i="14"/>
  <c r="F15" i="14"/>
  <c r="E15" i="14"/>
  <c r="I14" i="14"/>
  <c r="G14" i="14"/>
  <c r="F14" i="14"/>
  <c r="E14" i="14"/>
  <c r="I13" i="14"/>
  <c r="G13" i="14"/>
  <c r="F13" i="14"/>
  <c r="E13" i="14"/>
  <c r="I12" i="14"/>
  <c r="G12" i="14"/>
  <c r="F12" i="14"/>
  <c r="E12" i="14"/>
  <c r="I11" i="14"/>
  <c r="G11" i="14"/>
  <c r="F11" i="14"/>
  <c r="E11" i="14"/>
  <c r="I10" i="14"/>
  <c r="G10" i="14"/>
  <c r="F10" i="14"/>
  <c r="E10" i="14"/>
  <c r="I9" i="14"/>
  <c r="G9" i="14"/>
  <c r="F9" i="14"/>
  <c r="E9" i="14"/>
  <c r="I8" i="14"/>
  <c r="G8" i="14"/>
  <c r="F8" i="14"/>
  <c r="E8" i="14"/>
  <c r="I7" i="14"/>
  <c r="G7" i="14"/>
  <c r="F7" i="14"/>
  <c r="E7" i="14"/>
  <c r="I33" i="13"/>
  <c r="G33" i="13"/>
  <c r="F33" i="13"/>
  <c r="E33" i="13"/>
  <c r="I32" i="13"/>
  <c r="G32" i="13"/>
  <c r="F32" i="13"/>
  <c r="E32" i="13"/>
  <c r="I31" i="13"/>
  <c r="G31" i="13"/>
  <c r="F31" i="13"/>
  <c r="E31" i="13"/>
  <c r="I30" i="13"/>
  <c r="G30" i="13"/>
  <c r="F30" i="13"/>
  <c r="E30" i="13"/>
  <c r="I29" i="13"/>
  <c r="G29" i="13"/>
  <c r="F29" i="13"/>
  <c r="E29" i="13"/>
  <c r="I28" i="13"/>
  <c r="G28" i="13"/>
  <c r="F28" i="13"/>
  <c r="E28" i="13"/>
  <c r="I27" i="13"/>
  <c r="G27" i="13"/>
  <c r="F27" i="13"/>
  <c r="E27" i="13"/>
  <c r="I26" i="13"/>
  <c r="G26" i="13"/>
  <c r="F26" i="13"/>
  <c r="E26" i="13"/>
  <c r="I25" i="13"/>
  <c r="G25" i="13"/>
  <c r="F25" i="13"/>
  <c r="E25" i="13"/>
  <c r="I24" i="13"/>
  <c r="G24" i="13"/>
  <c r="F24" i="13"/>
  <c r="E24" i="13"/>
  <c r="I16" i="13"/>
  <c r="G16" i="13"/>
  <c r="F16" i="13"/>
  <c r="E16" i="13"/>
  <c r="I15" i="13"/>
  <c r="G15" i="13"/>
  <c r="F15" i="13"/>
  <c r="E15" i="13"/>
  <c r="I14" i="13"/>
  <c r="G14" i="13"/>
  <c r="F14" i="13"/>
  <c r="E14" i="13"/>
  <c r="I13" i="13"/>
  <c r="G13" i="13"/>
  <c r="F13" i="13"/>
  <c r="E13" i="13"/>
  <c r="I12" i="13"/>
  <c r="G12" i="13"/>
  <c r="F12" i="13"/>
  <c r="E12" i="13"/>
  <c r="I11" i="13"/>
  <c r="G11" i="13"/>
  <c r="F11" i="13"/>
  <c r="E11" i="13"/>
  <c r="I10" i="13"/>
  <c r="G10" i="13"/>
  <c r="F10" i="13"/>
  <c r="E10" i="13"/>
  <c r="I9" i="13"/>
  <c r="G9" i="13"/>
  <c r="F9" i="13"/>
  <c r="E9" i="13"/>
  <c r="I8" i="13"/>
  <c r="G8" i="13"/>
  <c r="F8" i="13"/>
  <c r="E8" i="13"/>
  <c r="I7" i="13"/>
  <c r="G7" i="13"/>
  <c r="F7" i="13"/>
  <c r="E7" i="13"/>
  <c r="I33" i="12"/>
  <c r="G33" i="12"/>
  <c r="F33" i="12"/>
  <c r="E33" i="12"/>
  <c r="I32" i="12"/>
  <c r="G32" i="12"/>
  <c r="F32" i="12"/>
  <c r="E32" i="12"/>
  <c r="I31" i="12"/>
  <c r="G31" i="12"/>
  <c r="F31" i="12"/>
  <c r="E31" i="12"/>
  <c r="I30" i="12"/>
  <c r="G30" i="12"/>
  <c r="F30" i="12"/>
  <c r="E30" i="12"/>
  <c r="I29" i="12"/>
  <c r="G29" i="12"/>
  <c r="F29" i="12"/>
  <c r="E29" i="12"/>
  <c r="I28" i="12"/>
  <c r="G28" i="12"/>
  <c r="F28" i="12"/>
  <c r="E28" i="12"/>
  <c r="I27" i="12"/>
  <c r="G27" i="12"/>
  <c r="F27" i="12"/>
  <c r="E27" i="12"/>
  <c r="I26" i="12"/>
  <c r="G26" i="12"/>
  <c r="F26" i="12"/>
  <c r="E26" i="12"/>
  <c r="I25" i="12"/>
  <c r="G25" i="12"/>
  <c r="F25" i="12"/>
  <c r="E25" i="12"/>
  <c r="I24" i="12"/>
  <c r="G24" i="12"/>
  <c r="F24" i="12"/>
  <c r="E24" i="12"/>
  <c r="I16" i="12"/>
  <c r="G16" i="12"/>
  <c r="F16" i="12"/>
  <c r="E16" i="12"/>
  <c r="I15" i="12"/>
  <c r="G15" i="12"/>
  <c r="F15" i="12"/>
  <c r="E15" i="12"/>
  <c r="I14" i="12"/>
  <c r="G14" i="12"/>
  <c r="F14" i="12"/>
  <c r="E14" i="12"/>
  <c r="I13" i="12"/>
  <c r="G13" i="12"/>
  <c r="F13" i="12"/>
  <c r="E13" i="12"/>
  <c r="I12" i="12"/>
  <c r="G12" i="12"/>
  <c r="F12" i="12"/>
  <c r="E12" i="12"/>
  <c r="I11" i="12"/>
  <c r="G11" i="12"/>
  <c r="F11" i="12"/>
  <c r="E11" i="12"/>
  <c r="I10" i="12"/>
  <c r="G10" i="12"/>
  <c r="F10" i="12"/>
  <c r="E10" i="12"/>
  <c r="I9" i="12"/>
  <c r="G9" i="12"/>
  <c r="F9" i="12"/>
  <c r="E9" i="12"/>
  <c r="I8" i="12"/>
  <c r="G8" i="12"/>
  <c r="F8" i="12"/>
  <c r="E8" i="12"/>
  <c r="I7" i="12"/>
  <c r="G7" i="12"/>
  <c r="F7" i="12"/>
  <c r="E7" i="12"/>
  <c r="I67" i="11"/>
  <c r="G67" i="11"/>
  <c r="F67" i="11"/>
  <c r="E67" i="11"/>
  <c r="I66" i="11"/>
  <c r="G66" i="11"/>
  <c r="F66" i="11"/>
  <c r="E66" i="11"/>
  <c r="I65" i="11"/>
  <c r="G65" i="11"/>
  <c r="F65" i="11"/>
  <c r="E65" i="11"/>
  <c r="I64" i="11"/>
  <c r="G64" i="11"/>
  <c r="F64" i="11"/>
  <c r="E64" i="11"/>
  <c r="I63" i="11"/>
  <c r="G63" i="11"/>
  <c r="F63" i="11"/>
  <c r="E63" i="11"/>
  <c r="I62" i="11"/>
  <c r="G62" i="11"/>
  <c r="F62" i="11"/>
  <c r="E62" i="11"/>
  <c r="I61" i="11"/>
  <c r="G61" i="11"/>
  <c r="F61" i="11"/>
  <c r="E61" i="11"/>
  <c r="I60" i="11"/>
  <c r="G60" i="11"/>
  <c r="F60" i="11"/>
  <c r="E60" i="11"/>
  <c r="I59" i="11"/>
  <c r="G59" i="11"/>
  <c r="F59" i="11"/>
  <c r="E59" i="11"/>
  <c r="I58" i="11"/>
  <c r="G58" i="11"/>
  <c r="F58" i="11"/>
  <c r="E58" i="11"/>
  <c r="I50" i="11"/>
  <c r="G50" i="11"/>
  <c r="F50" i="11"/>
  <c r="E50" i="11"/>
  <c r="I49" i="11"/>
  <c r="G49" i="11"/>
  <c r="F49" i="11"/>
  <c r="E49" i="11"/>
  <c r="I48" i="11"/>
  <c r="G48" i="11"/>
  <c r="F48" i="11"/>
  <c r="E48" i="11"/>
  <c r="I47" i="11"/>
  <c r="G47" i="11"/>
  <c r="F47" i="11"/>
  <c r="E47" i="11"/>
  <c r="I46" i="11"/>
  <c r="G46" i="11"/>
  <c r="F46" i="11"/>
  <c r="E46" i="11"/>
  <c r="I45" i="11"/>
  <c r="G45" i="11"/>
  <c r="F45" i="11"/>
  <c r="E45" i="11"/>
  <c r="I44" i="11"/>
  <c r="G44" i="11"/>
  <c r="F44" i="11"/>
  <c r="E44" i="11"/>
  <c r="I43" i="11"/>
  <c r="G43" i="11"/>
  <c r="F43" i="11"/>
  <c r="E43" i="11"/>
  <c r="I42" i="11"/>
  <c r="G42" i="11"/>
  <c r="F42" i="11"/>
  <c r="E42" i="11"/>
  <c r="I41" i="11"/>
  <c r="G41" i="11"/>
  <c r="F41" i="11"/>
  <c r="E41" i="11"/>
  <c r="I33" i="11"/>
  <c r="G33" i="11"/>
  <c r="F33" i="11"/>
  <c r="E33" i="11"/>
  <c r="I32" i="11"/>
  <c r="G32" i="11"/>
  <c r="F32" i="11"/>
  <c r="E32" i="11"/>
  <c r="I31" i="11"/>
  <c r="G31" i="11"/>
  <c r="F31" i="11"/>
  <c r="E31" i="11"/>
  <c r="I30" i="11"/>
  <c r="G30" i="11"/>
  <c r="F30" i="11"/>
  <c r="E30" i="11"/>
  <c r="I29" i="11"/>
  <c r="G29" i="11"/>
  <c r="F29" i="11"/>
  <c r="E29" i="11"/>
  <c r="I28" i="11"/>
  <c r="G28" i="11"/>
  <c r="F28" i="11"/>
  <c r="E28" i="11"/>
  <c r="I27" i="11"/>
  <c r="G27" i="11"/>
  <c r="F27" i="11"/>
  <c r="E27" i="11"/>
  <c r="I26" i="11"/>
  <c r="G26" i="11"/>
  <c r="F26" i="11"/>
  <c r="E26" i="11"/>
  <c r="I25" i="11"/>
  <c r="G25" i="11"/>
  <c r="F25" i="11"/>
  <c r="E25" i="11"/>
  <c r="I24" i="11"/>
  <c r="G24" i="11"/>
  <c r="F24" i="11"/>
  <c r="E24" i="11"/>
  <c r="I16" i="11"/>
  <c r="G16" i="11"/>
  <c r="F16" i="11"/>
  <c r="E16" i="11"/>
  <c r="I15" i="11"/>
  <c r="G15" i="11"/>
  <c r="F15" i="11"/>
  <c r="E15" i="11"/>
  <c r="I14" i="11"/>
  <c r="G14" i="11"/>
  <c r="F14" i="11"/>
  <c r="E14" i="11"/>
  <c r="I13" i="11"/>
  <c r="G13" i="11"/>
  <c r="F13" i="11"/>
  <c r="E13" i="11"/>
  <c r="I12" i="11"/>
  <c r="G12" i="11"/>
  <c r="F12" i="11"/>
  <c r="E12" i="11"/>
  <c r="I11" i="11"/>
  <c r="G11" i="11"/>
  <c r="F11" i="11"/>
  <c r="E11" i="11"/>
  <c r="I10" i="11"/>
  <c r="G10" i="11"/>
  <c r="F10" i="11"/>
  <c r="E10" i="11"/>
  <c r="I9" i="11"/>
  <c r="G9" i="11"/>
  <c r="F9" i="11"/>
  <c r="E9" i="11"/>
  <c r="I8" i="11"/>
  <c r="G8" i="11"/>
  <c r="F8" i="11"/>
  <c r="E8" i="11"/>
  <c r="I7" i="11"/>
  <c r="G7" i="11"/>
  <c r="F7" i="11"/>
  <c r="E7" i="11"/>
  <c r="J203" i="10"/>
  <c r="H203" i="10"/>
  <c r="G203" i="10"/>
  <c r="F203" i="10"/>
  <c r="J202" i="10"/>
  <c r="H202" i="10"/>
  <c r="G202" i="10"/>
  <c r="F202" i="10"/>
  <c r="J201" i="10"/>
  <c r="H201" i="10"/>
  <c r="G201" i="10"/>
  <c r="F201" i="10"/>
  <c r="J200" i="10"/>
  <c r="H200" i="10"/>
  <c r="G200" i="10"/>
  <c r="F200" i="10"/>
  <c r="J199" i="10"/>
  <c r="H199" i="10"/>
  <c r="G199" i="10"/>
  <c r="F199" i="10"/>
  <c r="J198" i="10"/>
  <c r="H198" i="10"/>
  <c r="G198" i="10"/>
  <c r="F198" i="10"/>
  <c r="J197" i="10"/>
  <c r="H197" i="10"/>
  <c r="G197" i="10"/>
  <c r="F197" i="10"/>
  <c r="J196" i="10"/>
  <c r="H196" i="10"/>
  <c r="G196" i="10"/>
  <c r="F196" i="10"/>
  <c r="J195" i="10"/>
  <c r="H195" i="10"/>
  <c r="G195" i="10"/>
  <c r="F195" i="10"/>
  <c r="J194" i="10"/>
  <c r="H194" i="10"/>
  <c r="G194" i="10"/>
  <c r="F194" i="10"/>
  <c r="J186" i="10"/>
  <c r="H186" i="10"/>
  <c r="G186" i="10"/>
  <c r="F186" i="10"/>
  <c r="J185" i="10"/>
  <c r="H185" i="10"/>
  <c r="G185" i="10"/>
  <c r="F185" i="10"/>
  <c r="J184" i="10"/>
  <c r="H184" i="10"/>
  <c r="G184" i="10"/>
  <c r="F184" i="10"/>
  <c r="J183" i="10"/>
  <c r="H183" i="10"/>
  <c r="G183" i="10"/>
  <c r="F183" i="10"/>
  <c r="J182" i="10"/>
  <c r="H182" i="10"/>
  <c r="G182" i="10"/>
  <c r="F182" i="10"/>
  <c r="J181" i="10"/>
  <c r="H181" i="10"/>
  <c r="G181" i="10"/>
  <c r="F181" i="10"/>
  <c r="J180" i="10"/>
  <c r="H180" i="10"/>
  <c r="G180" i="10"/>
  <c r="F180" i="10"/>
  <c r="J179" i="10"/>
  <c r="H179" i="10"/>
  <c r="G179" i="10"/>
  <c r="F179" i="10"/>
  <c r="J178" i="10"/>
  <c r="H178" i="10"/>
  <c r="G178" i="10"/>
  <c r="F178" i="10"/>
  <c r="J177" i="10"/>
  <c r="H177" i="10"/>
  <c r="G177" i="10"/>
  <c r="F177" i="10"/>
  <c r="J169" i="10"/>
  <c r="H169" i="10"/>
  <c r="G169" i="10"/>
  <c r="F169" i="10"/>
  <c r="J168" i="10"/>
  <c r="H168" i="10"/>
  <c r="G168" i="10"/>
  <c r="F168" i="10"/>
  <c r="J167" i="10"/>
  <c r="H167" i="10"/>
  <c r="G167" i="10"/>
  <c r="F167" i="10"/>
  <c r="J166" i="10"/>
  <c r="H166" i="10"/>
  <c r="G166" i="10"/>
  <c r="F166" i="10"/>
  <c r="J165" i="10"/>
  <c r="H165" i="10"/>
  <c r="G165" i="10"/>
  <c r="F165" i="10"/>
  <c r="J164" i="10"/>
  <c r="H164" i="10"/>
  <c r="G164" i="10"/>
  <c r="F164" i="10"/>
  <c r="J163" i="10"/>
  <c r="H163" i="10"/>
  <c r="G163" i="10"/>
  <c r="F163" i="10"/>
  <c r="J162" i="10"/>
  <c r="H162" i="10"/>
  <c r="G162" i="10"/>
  <c r="F162" i="10"/>
  <c r="J161" i="10"/>
  <c r="H161" i="10"/>
  <c r="G161" i="10"/>
  <c r="F161" i="10"/>
  <c r="J160" i="10"/>
  <c r="H160" i="10"/>
  <c r="G160" i="10"/>
  <c r="F160" i="10"/>
  <c r="J152" i="10"/>
  <c r="H152" i="10"/>
  <c r="G152" i="10"/>
  <c r="F152" i="10"/>
  <c r="J151" i="10"/>
  <c r="H151" i="10"/>
  <c r="G151" i="10"/>
  <c r="F151" i="10"/>
  <c r="J150" i="10"/>
  <c r="H150" i="10"/>
  <c r="G150" i="10"/>
  <c r="F150" i="10"/>
  <c r="J149" i="10"/>
  <c r="H149" i="10"/>
  <c r="G149" i="10"/>
  <c r="F149" i="10"/>
  <c r="J148" i="10"/>
  <c r="H148" i="10"/>
  <c r="G148" i="10"/>
  <c r="F148" i="10"/>
  <c r="J147" i="10"/>
  <c r="H147" i="10"/>
  <c r="G147" i="10"/>
  <c r="F147" i="10"/>
  <c r="J146" i="10"/>
  <c r="H146" i="10"/>
  <c r="G146" i="10"/>
  <c r="F146" i="10"/>
  <c r="J145" i="10"/>
  <c r="H145" i="10"/>
  <c r="G145" i="10"/>
  <c r="F145" i="10"/>
  <c r="J144" i="10"/>
  <c r="H144" i="10"/>
  <c r="G144" i="10"/>
  <c r="F144" i="10"/>
  <c r="J143" i="10"/>
  <c r="H143" i="10"/>
  <c r="G143" i="10"/>
  <c r="F143" i="10"/>
  <c r="J135" i="10"/>
  <c r="H135" i="10"/>
  <c r="G135" i="10"/>
  <c r="F135" i="10"/>
  <c r="J134" i="10"/>
  <c r="H134" i="10"/>
  <c r="G134" i="10"/>
  <c r="F134" i="10"/>
  <c r="J133" i="10"/>
  <c r="H133" i="10"/>
  <c r="G133" i="10"/>
  <c r="F133" i="10"/>
  <c r="J132" i="10"/>
  <c r="H132" i="10"/>
  <c r="G132" i="10"/>
  <c r="F132" i="10"/>
  <c r="J131" i="10"/>
  <c r="H131" i="10"/>
  <c r="G131" i="10"/>
  <c r="F131" i="10"/>
  <c r="J130" i="10"/>
  <c r="H130" i="10"/>
  <c r="G130" i="10"/>
  <c r="F130" i="10"/>
  <c r="J129" i="10"/>
  <c r="H129" i="10"/>
  <c r="G129" i="10"/>
  <c r="F129" i="10"/>
  <c r="J128" i="10"/>
  <c r="H128" i="10"/>
  <c r="G128" i="10"/>
  <c r="F128" i="10"/>
  <c r="J127" i="10"/>
  <c r="H127" i="10"/>
  <c r="G127" i="10"/>
  <c r="F127" i="10"/>
  <c r="J126" i="10"/>
  <c r="H126" i="10"/>
  <c r="G126" i="10"/>
  <c r="F126" i="10"/>
  <c r="J118" i="10"/>
  <c r="H118" i="10"/>
  <c r="G118" i="10"/>
  <c r="F118" i="10"/>
  <c r="J117" i="10"/>
  <c r="H117" i="10"/>
  <c r="G117" i="10"/>
  <c r="F117" i="10"/>
  <c r="J116" i="10"/>
  <c r="H116" i="10"/>
  <c r="G116" i="10"/>
  <c r="F116" i="10"/>
  <c r="J115" i="10"/>
  <c r="H115" i="10"/>
  <c r="G115" i="10"/>
  <c r="F115" i="10"/>
  <c r="J114" i="10"/>
  <c r="H114" i="10"/>
  <c r="G114" i="10"/>
  <c r="F114" i="10"/>
  <c r="J113" i="10"/>
  <c r="H113" i="10"/>
  <c r="G113" i="10"/>
  <c r="F113" i="10"/>
  <c r="J112" i="10"/>
  <c r="H112" i="10"/>
  <c r="G112" i="10"/>
  <c r="F112" i="10"/>
  <c r="J111" i="10"/>
  <c r="H111" i="10"/>
  <c r="G111" i="10"/>
  <c r="F111" i="10"/>
  <c r="J110" i="10"/>
  <c r="H110" i="10"/>
  <c r="G110" i="10"/>
  <c r="F110" i="10"/>
  <c r="J109" i="10"/>
  <c r="H109" i="10"/>
  <c r="G109" i="10"/>
  <c r="F109" i="10"/>
  <c r="J101" i="10"/>
  <c r="H101" i="10"/>
  <c r="G101" i="10"/>
  <c r="F101" i="10"/>
  <c r="J100" i="10"/>
  <c r="H100" i="10"/>
  <c r="G100" i="10"/>
  <c r="F100" i="10"/>
  <c r="J99" i="10"/>
  <c r="H99" i="10"/>
  <c r="G99" i="10"/>
  <c r="F99" i="10"/>
  <c r="J98" i="10"/>
  <c r="H98" i="10"/>
  <c r="G98" i="10"/>
  <c r="F98" i="10"/>
  <c r="J97" i="10"/>
  <c r="H97" i="10"/>
  <c r="G97" i="10"/>
  <c r="F97" i="10"/>
  <c r="J96" i="10"/>
  <c r="H96" i="10"/>
  <c r="G96" i="10"/>
  <c r="F96" i="10"/>
  <c r="J95" i="10"/>
  <c r="H95" i="10"/>
  <c r="G95" i="10"/>
  <c r="F95" i="10"/>
  <c r="J94" i="10"/>
  <c r="H94" i="10"/>
  <c r="G94" i="10"/>
  <c r="F94" i="10"/>
  <c r="J93" i="10"/>
  <c r="H93" i="10"/>
  <c r="G93" i="10"/>
  <c r="F93" i="10"/>
  <c r="J92" i="10"/>
  <c r="H92" i="10"/>
  <c r="G92" i="10"/>
  <c r="F92" i="10"/>
  <c r="J84" i="10"/>
  <c r="H84" i="10"/>
  <c r="G84" i="10"/>
  <c r="F84" i="10"/>
  <c r="J83" i="10"/>
  <c r="H83" i="10"/>
  <c r="G83" i="10"/>
  <c r="F83" i="10"/>
  <c r="J82" i="10"/>
  <c r="H82" i="10"/>
  <c r="G82" i="10"/>
  <c r="F82" i="10"/>
  <c r="J81" i="10"/>
  <c r="H81" i="10"/>
  <c r="G81" i="10"/>
  <c r="F81" i="10"/>
  <c r="J80" i="10"/>
  <c r="H80" i="10"/>
  <c r="G80" i="10"/>
  <c r="F80" i="10"/>
  <c r="J79" i="10"/>
  <c r="H79" i="10"/>
  <c r="G79" i="10"/>
  <c r="F79" i="10"/>
  <c r="J78" i="10"/>
  <c r="H78" i="10"/>
  <c r="G78" i="10"/>
  <c r="F78" i="10"/>
  <c r="J77" i="10"/>
  <c r="H77" i="10"/>
  <c r="G77" i="10"/>
  <c r="F77" i="10"/>
  <c r="J76" i="10"/>
  <c r="H76" i="10"/>
  <c r="G76" i="10"/>
  <c r="F76" i="10"/>
  <c r="J75" i="10"/>
  <c r="H75" i="10"/>
  <c r="G75" i="10"/>
  <c r="F75" i="10"/>
  <c r="J67" i="10"/>
  <c r="H67" i="10"/>
  <c r="G67" i="10"/>
  <c r="F67" i="10"/>
  <c r="J66" i="10"/>
  <c r="H66" i="10"/>
  <c r="G66" i="10"/>
  <c r="F66" i="10"/>
  <c r="J65" i="10"/>
  <c r="H65" i="10"/>
  <c r="G65" i="10"/>
  <c r="F65" i="10"/>
  <c r="J64" i="10"/>
  <c r="H64" i="10"/>
  <c r="G64" i="10"/>
  <c r="F64" i="10"/>
  <c r="J63" i="10"/>
  <c r="H63" i="10"/>
  <c r="G63" i="10"/>
  <c r="F63" i="10"/>
  <c r="J62" i="10"/>
  <c r="H62" i="10"/>
  <c r="G62" i="10"/>
  <c r="F62" i="10"/>
  <c r="J61" i="10"/>
  <c r="H61" i="10"/>
  <c r="G61" i="10"/>
  <c r="F61" i="10"/>
  <c r="J60" i="10"/>
  <c r="H60" i="10"/>
  <c r="G60" i="10"/>
  <c r="F60" i="10"/>
  <c r="J59" i="10"/>
  <c r="H59" i="10"/>
  <c r="G59" i="10"/>
  <c r="F59" i="10"/>
  <c r="J58" i="10"/>
  <c r="H58" i="10"/>
  <c r="G58" i="10"/>
  <c r="F58" i="10"/>
  <c r="J50" i="10"/>
  <c r="H50" i="10"/>
  <c r="G50" i="10"/>
  <c r="F50" i="10"/>
  <c r="J49" i="10"/>
  <c r="H49" i="10"/>
  <c r="G49" i="10"/>
  <c r="F49" i="10"/>
  <c r="J48" i="10"/>
  <c r="H48" i="10"/>
  <c r="G48" i="10"/>
  <c r="F48" i="10"/>
  <c r="J47" i="10"/>
  <c r="H47" i="10"/>
  <c r="G47" i="10"/>
  <c r="F47" i="10"/>
  <c r="J46" i="10"/>
  <c r="H46" i="10"/>
  <c r="G46" i="10"/>
  <c r="F46" i="10"/>
  <c r="J45" i="10"/>
  <c r="H45" i="10"/>
  <c r="G45" i="10"/>
  <c r="F45" i="10"/>
  <c r="J44" i="10"/>
  <c r="H44" i="10"/>
  <c r="G44" i="10"/>
  <c r="F44" i="10"/>
  <c r="J43" i="10"/>
  <c r="H43" i="10"/>
  <c r="G43" i="10"/>
  <c r="F43" i="10"/>
  <c r="J42" i="10"/>
  <c r="H42" i="10"/>
  <c r="G42" i="10"/>
  <c r="F42" i="10"/>
  <c r="J41" i="10"/>
  <c r="H41" i="10"/>
  <c r="G41" i="10"/>
  <c r="F41" i="10"/>
  <c r="J33" i="10"/>
  <c r="H33" i="10"/>
  <c r="G33" i="10"/>
  <c r="F33" i="10"/>
  <c r="J32" i="10"/>
  <c r="H32" i="10"/>
  <c r="G32" i="10"/>
  <c r="F32" i="10"/>
  <c r="J31" i="10"/>
  <c r="H31" i="10"/>
  <c r="G31" i="10"/>
  <c r="F31" i="10"/>
  <c r="J30" i="10"/>
  <c r="H30" i="10"/>
  <c r="G30" i="10"/>
  <c r="F30" i="10"/>
  <c r="J29" i="10"/>
  <c r="H29" i="10"/>
  <c r="G29" i="10"/>
  <c r="F29" i="10"/>
  <c r="J28" i="10"/>
  <c r="H28" i="10"/>
  <c r="G28" i="10"/>
  <c r="F28" i="10"/>
  <c r="J27" i="10"/>
  <c r="H27" i="10"/>
  <c r="G27" i="10"/>
  <c r="F27" i="10"/>
  <c r="J26" i="10"/>
  <c r="H26" i="10"/>
  <c r="G26" i="10"/>
  <c r="F26" i="10"/>
  <c r="J25" i="10"/>
  <c r="H25" i="10"/>
  <c r="G25" i="10"/>
  <c r="F25" i="10"/>
  <c r="J24" i="10"/>
  <c r="H24" i="10"/>
  <c r="G24" i="10"/>
  <c r="F24" i="10"/>
  <c r="J16" i="10"/>
  <c r="H16" i="10"/>
  <c r="G16" i="10"/>
  <c r="F16" i="10"/>
  <c r="J15" i="10"/>
  <c r="H15" i="10"/>
  <c r="G15" i="10"/>
  <c r="F15" i="10"/>
  <c r="J14" i="10"/>
  <c r="H14" i="10"/>
  <c r="G14" i="10"/>
  <c r="F14" i="10"/>
  <c r="J13" i="10"/>
  <c r="H13" i="10"/>
  <c r="G13" i="10"/>
  <c r="F13" i="10"/>
  <c r="J12" i="10"/>
  <c r="H12" i="10"/>
  <c r="G12" i="10"/>
  <c r="F12" i="10"/>
  <c r="J11" i="10"/>
  <c r="H11" i="10"/>
  <c r="G11" i="10"/>
  <c r="F11" i="10"/>
  <c r="J10" i="10"/>
  <c r="H10" i="10"/>
  <c r="G10" i="10"/>
  <c r="F10" i="10"/>
  <c r="J9" i="10"/>
  <c r="H9" i="10"/>
  <c r="G9" i="10"/>
  <c r="F9" i="10"/>
  <c r="J8" i="10"/>
  <c r="H8" i="10"/>
  <c r="G8" i="10"/>
  <c r="F8" i="10"/>
  <c r="J7" i="10"/>
  <c r="H7" i="10"/>
  <c r="G7" i="10"/>
  <c r="F7" i="10"/>
  <c r="I33" i="9"/>
  <c r="G33" i="9"/>
  <c r="F33" i="9"/>
  <c r="E33" i="9"/>
  <c r="I32" i="9"/>
  <c r="G32" i="9"/>
  <c r="F32" i="9"/>
  <c r="E32" i="9"/>
  <c r="I31" i="9"/>
  <c r="G31" i="9"/>
  <c r="F31" i="9"/>
  <c r="E31" i="9"/>
  <c r="I30" i="9"/>
  <c r="G30" i="9"/>
  <c r="F30" i="9"/>
  <c r="E30" i="9"/>
  <c r="I29" i="9"/>
  <c r="G29" i="9"/>
  <c r="F29" i="9"/>
  <c r="E29" i="9"/>
  <c r="I28" i="9"/>
  <c r="G28" i="9"/>
  <c r="F28" i="9"/>
  <c r="E28" i="9"/>
  <c r="I27" i="9"/>
  <c r="G27" i="9"/>
  <c r="F27" i="9"/>
  <c r="E27" i="9"/>
  <c r="I26" i="9"/>
  <c r="G26" i="9"/>
  <c r="F26" i="9"/>
  <c r="E26" i="9"/>
  <c r="I25" i="9"/>
  <c r="G25" i="9"/>
  <c r="F25" i="9"/>
  <c r="E25" i="9"/>
  <c r="I24" i="9"/>
  <c r="G24" i="9"/>
  <c r="F24" i="9"/>
  <c r="E24" i="9"/>
  <c r="I16" i="9"/>
  <c r="G16" i="9"/>
  <c r="F16" i="9"/>
  <c r="E16" i="9"/>
  <c r="I15" i="9"/>
  <c r="G15" i="9"/>
  <c r="F15" i="9"/>
  <c r="E15" i="9"/>
  <c r="I14" i="9"/>
  <c r="G14" i="9"/>
  <c r="F14" i="9"/>
  <c r="E14" i="9"/>
  <c r="I13" i="9"/>
  <c r="G13" i="9"/>
  <c r="F13" i="9"/>
  <c r="E13" i="9"/>
  <c r="I12" i="9"/>
  <c r="G12" i="9"/>
  <c r="F12" i="9"/>
  <c r="E12" i="9"/>
  <c r="I11" i="9"/>
  <c r="G11" i="9"/>
  <c r="F11" i="9"/>
  <c r="E11" i="9"/>
  <c r="I10" i="9"/>
  <c r="G10" i="9"/>
  <c r="F10" i="9"/>
  <c r="E10" i="9"/>
  <c r="I9" i="9"/>
  <c r="G9" i="9"/>
  <c r="F9" i="9"/>
  <c r="E9" i="9"/>
  <c r="I8" i="9"/>
  <c r="G8" i="9"/>
  <c r="F8" i="9"/>
  <c r="E8" i="9"/>
  <c r="I7" i="9"/>
  <c r="G7" i="9"/>
  <c r="F7" i="9"/>
  <c r="E7" i="9"/>
  <c r="I269" i="8"/>
  <c r="G269" i="8"/>
  <c r="F269" i="8"/>
  <c r="E269" i="8"/>
  <c r="I268" i="8"/>
  <c r="G268" i="8"/>
  <c r="F268" i="8"/>
  <c r="E268" i="8"/>
  <c r="I267" i="8"/>
  <c r="G267" i="8"/>
  <c r="F267" i="8"/>
  <c r="E267" i="8"/>
  <c r="I266" i="8"/>
  <c r="G266" i="8"/>
  <c r="F266" i="8"/>
  <c r="E266" i="8"/>
  <c r="I265" i="8"/>
  <c r="G265" i="8"/>
  <c r="F265" i="8"/>
  <c r="E265" i="8"/>
  <c r="I264" i="8"/>
  <c r="G264" i="8"/>
  <c r="F264" i="8"/>
  <c r="E264" i="8"/>
  <c r="I263" i="8"/>
  <c r="G263" i="8"/>
  <c r="F263" i="8"/>
  <c r="E263" i="8"/>
  <c r="I262" i="8"/>
  <c r="G262" i="8"/>
  <c r="F262" i="8"/>
  <c r="E262" i="8"/>
  <c r="I261" i="8"/>
  <c r="G261" i="8"/>
  <c r="F261" i="8"/>
  <c r="E261" i="8"/>
  <c r="I260" i="8"/>
  <c r="G260" i="8"/>
  <c r="F260" i="8"/>
  <c r="E260" i="8"/>
  <c r="I252" i="8"/>
  <c r="G252" i="8"/>
  <c r="F252" i="8"/>
  <c r="E252" i="8"/>
  <c r="I251" i="8"/>
  <c r="G251" i="8"/>
  <c r="F251" i="8"/>
  <c r="E251" i="8"/>
  <c r="I250" i="8"/>
  <c r="G250" i="8"/>
  <c r="F250" i="8"/>
  <c r="E250" i="8"/>
  <c r="I249" i="8"/>
  <c r="G249" i="8"/>
  <c r="F249" i="8"/>
  <c r="E249" i="8"/>
  <c r="I248" i="8"/>
  <c r="G248" i="8"/>
  <c r="F248" i="8"/>
  <c r="E248" i="8"/>
  <c r="I247" i="8"/>
  <c r="G247" i="8"/>
  <c r="F247" i="8"/>
  <c r="E247" i="8"/>
  <c r="I246" i="8"/>
  <c r="G246" i="8"/>
  <c r="F246" i="8"/>
  <c r="E246" i="8"/>
  <c r="I245" i="8"/>
  <c r="G245" i="8"/>
  <c r="F245" i="8"/>
  <c r="E245" i="8"/>
  <c r="I244" i="8"/>
  <c r="G244" i="8"/>
  <c r="F244" i="8"/>
  <c r="E244" i="8"/>
  <c r="I243" i="8"/>
  <c r="G243" i="8"/>
  <c r="F243" i="8"/>
  <c r="E243" i="8"/>
  <c r="I235" i="8"/>
  <c r="G235" i="8"/>
  <c r="F235" i="8"/>
  <c r="E235" i="8"/>
  <c r="I234" i="8"/>
  <c r="G234" i="8"/>
  <c r="F234" i="8"/>
  <c r="E234" i="8"/>
  <c r="I233" i="8"/>
  <c r="G233" i="8"/>
  <c r="F233" i="8"/>
  <c r="E233" i="8"/>
  <c r="I232" i="8"/>
  <c r="G232" i="8"/>
  <c r="F232" i="8"/>
  <c r="E232" i="8"/>
  <c r="I231" i="8"/>
  <c r="G231" i="8"/>
  <c r="F231" i="8"/>
  <c r="E231" i="8"/>
  <c r="I230" i="8"/>
  <c r="G230" i="8"/>
  <c r="F230" i="8"/>
  <c r="E230" i="8"/>
  <c r="I229" i="8"/>
  <c r="G229" i="8"/>
  <c r="F229" i="8"/>
  <c r="E229" i="8"/>
  <c r="I228" i="8"/>
  <c r="G228" i="8"/>
  <c r="F228" i="8"/>
  <c r="E228" i="8"/>
  <c r="I227" i="8"/>
  <c r="G227" i="8"/>
  <c r="F227" i="8"/>
  <c r="E227" i="8"/>
  <c r="I226" i="8"/>
  <c r="G226" i="8"/>
  <c r="F226" i="8"/>
  <c r="E226" i="8"/>
  <c r="I218" i="8"/>
  <c r="G218" i="8"/>
  <c r="F218" i="8"/>
  <c r="E218" i="8"/>
  <c r="I217" i="8"/>
  <c r="G217" i="8"/>
  <c r="F217" i="8"/>
  <c r="E217" i="8"/>
  <c r="I216" i="8"/>
  <c r="G216" i="8"/>
  <c r="F216" i="8"/>
  <c r="E216" i="8"/>
  <c r="I215" i="8"/>
  <c r="G215" i="8"/>
  <c r="F215" i="8"/>
  <c r="E215" i="8"/>
  <c r="I214" i="8"/>
  <c r="G214" i="8"/>
  <c r="F214" i="8"/>
  <c r="E214" i="8"/>
  <c r="I213" i="8"/>
  <c r="G213" i="8"/>
  <c r="F213" i="8"/>
  <c r="E213" i="8"/>
  <c r="I212" i="8"/>
  <c r="G212" i="8"/>
  <c r="F212" i="8"/>
  <c r="E212" i="8"/>
  <c r="I211" i="8"/>
  <c r="G211" i="8"/>
  <c r="F211" i="8"/>
  <c r="E211" i="8"/>
  <c r="I210" i="8"/>
  <c r="G210" i="8"/>
  <c r="F210" i="8"/>
  <c r="E210" i="8"/>
  <c r="I209" i="8"/>
  <c r="G209" i="8"/>
  <c r="F209" i="8"/>
  <c r="E209" i="8"/>
  <c r="I200" i="8"/>
  <c r="G200" i="8"/>
  <c r="F200" i="8"/>
  <c r="E200" i="8"/>
  <c r="I199" i="8"/>
  <c r="G199" i="8"/>
  <c r="F199" i="8"/>
  <c r="E199" i="8"/>
  <c r="I198" i="8"/>
  <c r="G198" i="8"/>
  <c r="F198" i="8"/>
  <c r="E198" i="8"/>
  <c r="I197" i="8"/>
  <c r="G197" i="8"/>
  <c r="F197" i="8"/>
  <c r="E197" i="8"/>
  <c r="I196" i="8"/>
  <c r="G196" i="8"/>
  <c r="F196" i="8"/>
  <c r="E196" i="8"/>
  <c r="I195" i="8"/>
  <c r="G195" i="8"/>
  <c r="F195" i="8"/>
  <c r="E195" i="8"/>
  <c r="I194" i="8"/>
  <c r="G194" i="8"/>
  <c r="F194" i="8"/>
  <c r="E194" i="8"/>
  <c r="I193" i="8"/>
  <c r="G193" i="8"/>
  <c r="F193" i="8"/>
  <c r="E193" i="8"/>
  <c r="I192" i="8"/>
  <c r="G192" i="8"/>
  <c r="F192" i="8"/>
  <c r="E192" i="8"/>
  <c r="I191" i="8"/>
  <c r="G191" i="8"/>
  <c r="F191" i="8"/>
  <c r="E191" i="8"/>
  <c r="I183" i="8"/>
  <c r="G183" i="8"/>
  <c r="F183" i="8"/>
  <c r="E183" i="8"/>
  <c r="I182" i="8"/>
  <c r="G182" i="8"/>
  <c r="F182" i="8"/>
  <c r="E182" i="8"/>
  <c r="I181" i="8"/>
  <c r="G181" i="8"/>
  <c r="F181" i="8"/>
  <c r="E181" i="8"/>
  <c r="I180" i="8"/>
  <c r="G180" i="8"/>
  <c r="F180" i="8"/>
  <c r="E180" i="8"/>
  <c r="I179" i="8"/>
  <c r="G179" i="8"/>
  <c r="F179" i="8"/>
  <c r="E179" i="8"/>
  <c r="I178" i="8"/>
  <c r="G178" i="8"/>
  <c r="F178" i="8"/>
  <c r="E178" i="8"/>
  <c r="I177" i="8"/>
  <c r="G177" i="8"/>
  <c r="F177" i="8"/>
  <c r="E177" i="8"/>
  <c r="I176" i="8"/>
  <c r="G176" i="8"/>
  <c r="F176" i="8"/>
  <c r="E176" i="8"/>
  <c r="I175" i="8"/>
  <c r="G175" i="8"/>
  <c r="F175" i="8"/>
  <c r="E175" i="8"/>
  <c r="I174" i="8"/>
  <c r="G174" i="8"/>
  <c r="F174" i="8"/>
  <c r="E174" i="8"/>
  <c r="I166" i="8"/>
  <c r="G166" i="8"/>
  <c r="F166" i="8"/>
  <c r="E166" i="8"/>
  <c r="I165" i="8"/>
  <c r="G165" i="8"/>
  <c r="F165" i="8"/>
  <c r="E165" i="8"/>
  <c r="I164" i="8"/>
  <c r="G164" i="8"/>
  <c r="F164" i="8"/>
  <c r="E164" i="8"/>
  <c r="I163" i="8"/>
  <c r="G163" i="8"/>
  <c r="F163" i="8"/>
  <c r="E163" i="8"/>
  <c r="I162" i="8"/>
  <c r="G162" i="8"/>
  <c r="F162" i="8"/>
  <c r="E162" i="8"/>
  <c r="I161" i="8"/>
  <c r="G161" i="8"/>
  <c r="F161" i="8"/>
  <c r="E161" i="8"/>
  <c r="I160" i="8"/>
  <c r="G160" i="8"/>
  <c r="F160" i="8"/>
  <c r="E160" i="8"/>
  <c r="I159" i="8"/>
  <c r="G159" i="8"/>
  <c r="F159" i="8"/>
  <c r="E159" i="8"/>
  <c r="I158" i="8"/>
  <c r="G158" i="8"/>
  <c r="F158" i="8"/>
  <c r="E158" i="8"/>
  <c r="I157" i="8"/>
  <c r="G157" i="8"/>
  <c r="F157" i="8"/>
  <c r="E157" i="8"/>
  <c r="I149" i="8"/>
  <c r="G149" i="8"/>
  <c r="F149" i="8"/>
  <c r="E149" i="8"/>
  <c r="I148" i="8"/>
  <c r="G148" i="8"/>
  <c r="F148" i="8"/>
  <c r="E148" i="8"/>
  <c r="I147" i="8"/>
  <c r="G147" i="8"/>
  <c r="F147" i="8"/>
  <c r="E147" i="8"/>
  <c r="I146" i="8"/>
  <c r="G146" i="8"/>
  <c r="F146" i="8"/>
  <c r="E146" i="8"/>
  <c r="I145" i="8"/>
  <c r="G145" i="8"/>
  <c r="F145" i="8"/>
  <c r="E145" i="8"/>
  <c r="I144" i="8"/>
  <c r="G144" i="8"/>
  <c r="F144" i="8"/>
  <c r="E144" i="8"/>
  <c r="I143" i="8"/>
  <c r="G143" i="8"/>
  <c r="F143" i="8"/>
  <c r="E143" i="8"/>
  <c r="I142" i="8"/>
  <c r="G142" i="8"/>
  <c r="F142" i="8"/>
  <c r="E142" i="8"/>
  <c r="I141" i="8"/>
  <c r="G141" i="8"/>
  <c r="F141" i="8"/>
  <c r="E141" i="8"/>
  <c r="I140" i="8"/>
  <c r="G140" i="8"/>
  <c r="F140" i="8"/>
  <c r="E140" i="8"/>
  <c r="I132" i="8"/>
  <c r="G132" i="8"/>
  <c r="F132" i="8"/>
  <c r="E132" i="8"/>
  <c r="I131" i="8"/>
  <c r="G131" i="8"/>
  <c r="F131" i="8"/>
  <c r="E131" i="8"/>
  <c r="I130" i="8"/>
  <c r="G130" i="8"/>
  <c r="F130" i="8"/>
  <c r="E130" i="8"/>
  <c r="I129" i="8"/>
  <c r="G129" i="8"/>
  <c r="F129" i="8"/>
  <c r="E129" i="8"/>
  <c r="I128" i="8"/>
  <c r="G128" i="8"/>
  <c r="F128" i="8"/>
  <c r="E128" i="8"/>
  <c r="I127" i="8"/>
  <c r="G127" i="8"/>
  <c r="F127" i="8"/>
  <c r="E127" i="8"/>
  <c r="I126" i="8"/>
  <c r="G126" i="8"/>
  <c r="F126" i="8"/>
  <c r="E126" i="8"/>
  <c r="I125" i="8"/>
  <c r="G125" i="8"/>
  <c r="F125" i="8"/>
  <c r="E125" i="8"/>
  <c r="I124" i="8"/>
  <c r="G124" i="8"/>
  <c r="F124" i="8"/>
  <c r="E124" i="8"/>
  <c r="I123" i="8"/>
  <c r="G123" i="8"/>
  <c r="F123" i="8"/>
  <c r="E123" i="8"/>
  <c r="I114" i="8"/>
  <c r="G114" i="8"/>
  <c r="F114" i="8"/>
  <c r="E114" i="8"/>
  <c r="I113" i="8"/>
  <c r="G113" i="8"/>
  <c r="F113" i="8"/>
  <c r="E113" i="8"/>
  <c r="I112" i="8"/>
  <c r="G112" i="8"/>
  <c r="F112" i="8"/>
  <c r="E112" i="8"/>
  <c r="I111" i="8"/>
  <c r="G111" i="8"/>
  <c r="F111" i="8"/>
  <c r="E111" i="8"/>
  <c r="I110" i="8"/>
  <c r="G110" i="8"/>
  <c r="F110" i="8"/>
  <c r="E110" i="8"/>
  <c r="I109" i="8"/>
  <c r="G109" i="8"/>
  <c r="F109" i="8"/>
  <c r="E109" i="8"/>
  <c r="I108" i="8"/>
  <c r="G108" i="8"/>
  <c r="F108" i="8"/>
  <c r="E108" i="8"/>
  <c r="I107" i="8"/>
  <c r="G107" i="8"/>
  <c r="F107" i="8"/>
  <c r="E107" i="8"/>
  <c r="I106" i="8"/>
  <c r="G106" i="8"/>
  <c r="F106" i="8"/>
  <c r="E106" i="8"/>
  <c r="I105" i="8"/>
  <c r="G105" i="8"/>
  <c r="F105" i="8"/>
  <c r="E105" i="8"/>
  <c r="I96" i="8"/>
  <c r="G96" i="8"/>
  <c r="F96" i="8"/>
  <c r="E96" i="8"/>
  <c r="I95" i="8"/>
  <c r="G95" i="8"/>
  <c r="F95" i="8"/>
  <c r="E95" i="8"/>
  <c r="I94" i="8"/>
  <c r="G94" i="8"/>
  <c r="F94" i="8"/>
  <c r="E94" i="8"/>
  <c r="I93" i="8"/>
  <c r="G93" i="8"/>
  <c r="F93" i="8"/>
  <c r="E93" i="8"/>
  <c r="I92" i="8"/>
  <c r="G92" i="8"/>
  <c r="F92" i="8"/>
  <c r="E92" i="8"/>
  <c r="I91" i="8"/>
  <c r="G91" i="8"/>
  <c r="F91" i="8"/>
  <c r="E91" i="8"/>
  <c r="I90" i="8"/>
  <c r="G90" i="8"/>
  <c r="F90" i="8"/>
  <c r="E90" i="8"/>
  <c r="I89" i="8"/>
  <c r="G89" i="8"/>
  <c r="F89" i="8"/>
  <c r="E89" i="8"/>
  <c r="I88" i="8"/>
  <c r="G88" i="8"/>
  <c r="F88" i="8"/>
  <c r="E88" i="8"/>
  <c r="I87" i="8"/>
  <c r="G87" i="8"/>
  <c r="F87" i="8"/>
  <c r="E87" i="8"/>
  <c r="I79" i="8"/>
  <c r="G79" i="8"/>
  <c r="F79" i="8"/>
  <c r="E79" i="8"/>
  <c r="I78" i="8"/>
  <c r="G78" i="8"/>
  <c r="F78" i="8"/>
  <c r="E78" i="8"/>
  <c r="I77" i="8"/>
  <c r="G77" i="8"/>
  <c r="F77" i="8"/>
  <c r="E77" i="8"/>
  <c r="I76" i="8"/>
  <c r="G76" i="8"/>
  <c r="F76" i="8"/>
  <c r="E76" i="8"/>
  <c r="I75" i="8"/>
  <c r="G75" i="8"/>
  <c r="F75" i="8"/>
  <c r="E75" i="8"/>
  <c r="I74" i="8"/>
  <c r="G74" i="8"/>
  <c r="F74" i="8"/>
  <c r="E74" i="8"/>
  <c r="I73" i="8"/>
  <c r="G73" i="8"/>
  <c r="F73" i="8"/>
  <c r="E73" i="8"/>
  <c r="I72" i="8"/>
  <c r="G72" i="8"/>
  <c r="F72" i="8"/>
  <c r="E72" i="8"/>
  <c r="I71" i="8"/>
  <c r="G71" i="8"/>
  <c r="F71" i="8"/>
  <c r="E71" i="8"/>
  <c r="I70" i="8"/>
  <c r="G70" i="8"/>
  <c r="F70" i="8"/>
  <c r="E70" i="8"/>
  <c r="I58" i="8"/>
  <c r="G58" i="8"/>
  <c r="F58" i="8"/>
  <c r="E58" i="8"/>
  <c r="I57" i="8"/>
  <c r="G57" i="8"/>
  <c r="F57" i="8"/>
  <c r="E57" i="8"/>
  <c r="I56" i="8"/>
  <c r="G56" i="8"/>
  <c r="F56" i="8"/>
  <c r="E56" i="8"/>
  <c r="I55" i="8"/>
  <c r="G55" i="8"/>
  <c r="F55" i="8"/>
  <c r="E55" i="8"/>
  <c r="I54" i="8"/>
  <c r="G54" i="8"/>
  <c r="F54" i="8"/>
  <c r="E54" i="8"/>
  <c r="I53" i="8"/>
  <c r="G53" i="8"/>
  <c r="F53" i="8"/>
  <c r="E53" i="8"/>
  <c r="I52" i="8"/>
  <c r="G52" i="8"/>
  <c r="F52" i="8"/>
  <c r="E52" i="8"/>
  <c r="I51" i="8"/>
  <c r="G51" i="8"/>
  <c r="F51" i="8"/>
  <c r="E51" i="8"/>
  <c r="I50" i="8"/>
  <c r="G50" i="8"/>
  <c r="F50" i="8"/>
  <c r="E50" i="8"/>
  <c r="I49" i="8"/>
  <c r="G49" i="8"/>
  <c r="F49" i="8"/>
  <c r="E49" i="8"/>
  <c r="I37" i="8"/>
  <c r="G37" i="8"/>
  <c r="F37" i="8"/>
  <c r="E37" i="8"/>
  <c r="I36" i="8"/>
  <c r="G36" i="8"/>
  <c r="F36" i="8"/>
  <c r="E36" i="8"/>
  <c r="I35" i="8"/>
  <c r="G35" i="8"/>
  <c r="F35" i="8"/>
  <c r="E35" i="8"/>
  <c r="I34" i="8"/>
  <c r="G34" i="8"/>
  <c r="F34" i="8"/>
  <c r="E34" i="8"/>
  <c r="I33" i="8"/>
  <c r="G33" i="8"/>
  <c r="F33" i="8"/>
  <c r="E33" i="8"/>
  <c r="I32" i="8"/>
  <c r="G32" i="8"/>
  <c r="F32" i="8"/>
  <c r="E32" i="8"/>
  <c r="I31" i="8"/>
  <c r="G31" i="8"/>
  <c r="F31" i="8"/>
  <c r="E31" i="8"/>
  <c r="I30" i="8"/>
  <c r="G30" i="8"/>
  <c r="F30" i="8"/>
  <c r="E30" i="8"/>
  <c r="I29" i="8"/>
  <c r="G29" i="8"/>
  <c r="F29" i="8"/>
  <c r="E29" i="8"/>
  <c r="I28" i="8"/>
  <c r="G28" i="8"/>
  <c r="F28" i="8"/>
  <c r="E28" i="8"/>
  <c r="I16" i="8"/>
  <c r="G16" i="8"/>
  <c r="F16" i="8"/>
  <c r="E16" i="8"/>
  <c r="I15" i="8"/>
  <c r="G15" i="8"/>
  <c r="F15" i="8"/>
  <c r="E15" i="8"/>
  <c r="I14" i="8"/>
  <c r="G14" i="8"/>
  <c r="F14" i="8"/>
  <c r="E14" i="8"/>
  <c r="I13" i="8"/>
  <c r="G13" i="8"/>
  <c r="F13" i="8"/>
  <c r="E13" i="8"/>
  <c r="I12" i="8"/>
  <c r="G12" i="8"/>
  <c r="F12" i="8"/>
  <c r="E12" i="8"/>
  <c r="I11" i="8"/>
  <c r="G11" i="8"/>
  <c r="F11" i="8"/>
  <c r="E11" i="8"/>
  <c r="I10" i="8"/>
  <c r="G10" i="8"/>
  <c r="F10" i="8"/>
  <c r="E10" i="8"/>
  <c r="I9" i="8"/>
  <c r="G9" i="8"/>
  <c r="F9" i="8"/>
  <c r="E9" i="8"/>
  <c r="I8" i="8"/>
  <c r="G8" i="8"/>
  <c r="F8" i="8"/>
  <c r="E8" i="8"/>
  <c r="I7" i="8"/>
  <c r="G7" i="8"/>
  <c r="F7" i="8"/>
  <c r="E7" i="8"/>
  <c r="I290" i="7"/>
  <c r="G290" i="7"/>
  <c r="F290" i="7"/>
  <c r="E290" i="7"/>
  <c r="I289" i="7"/>
  <c r="G289" i="7"/>
  <c r="F289" i="7"/>
  <c r="E289" i="7"/>
  <c r="I288" i="7"/>
  <c r="G288" i="7"/>
  <c r="F288" i="7"/>
  <c r="E288" i="7"/>
  <c r="I287" i="7"/>
  <c r="G287" i="7"/>
  <c r="F287" i="7"/>
  <c r="E287" i="7"/>
  <c r="I286" i="7"/>
  <c r="G286" i="7"/>
  <c r="F286" i="7"/>
  <c r="E286" i="7"/>
  <c r="I285" i="7"/>
  <c r="G285" i="7"/>
  <c r="F285" i="7"/>
  <c r="E285" i="7"/>
  <c r="I284" i="7"/>
  <c r="G284" i="7"/>
  <c r="F284" i="7"/>
  <c r="E284" i="7"/>
  <c r="I283" i="7"/>
  <c r="G283" i="7"/>
  <c r="F283" i="7"/>
  <c r="E283" i="7"/>
  <c r="I282" i="7"/>
  <c r="G282" i="7"/>
  <c r="F282" i="7"/>
  <c r="E282" i="7"/>
  <c r="I281" i="7"/>
  <c r="G281" i="7"/>
  <c r="F281" i="7"/>
  <c r="E281" i="7"/>
  <c r="I269" i="7"/>
  <c r="G269" i="7"/>
  <c r="F269" i="7"/>
  <c r="E269" i="7"/>
  <c r="I268" i="7"/>
  <c r="G268" i="7"/>
  <c r="F268" i="7"/>
  <c r="E268" i="7"/>
  <c r="I267" i="7"/>
  <c r="G267" i="7"/>
  <c r="F267" i="7"/>
  <c r="E267" i="7"/>
  <c r="I266" i="7"/>
  <c r="G266" i="7"/>
  <c r="F266" i="7"/>
  <c r="E266" i="7"/>
  <c r="I265" i="7"/>
  <c r="G265" i="7"/>
  <c r="F265" i="7"/>
  <c r="E265" i="7"/>
  <c r="I264" i="7"/>
  <c r="G264" i="7"/>
  <c r="F264" i="7"/>
  <c r="E264" i="7"/>
  <c r="I263" i="7"/>
  <c r="G263" i="7"/>
  <c r="F263" i="7"/>
  <c r="E263" i="7"/>
  <c r="I262" i="7"/>
  <c r="G262" i="7"/>
  <c r="F262" i="7"/>
  <c r="E262" i="7"/>
  <c r="I261" i="7"/>
  <c r="G261" i="7"/>
  <c r="F261" i="7"/>
  <c r="E261" i="7"/>
  <c r="I260" i="7"/>
  <c r="G260" i="7"/>
  <c r="F260" i="7"/>
  <c r="E260" i="7"/>
  <c r="I248" i="7"/>
  <c r="G248" i="7"/>
  <c r="F248" i="7"/>
  <c r="E248" i="7"/>
  <c r="I247" i="7"/>
  <c r="G247" i="7"/>
  <c r="F247" i="7"/>
  <c r="E247" i="7"/>
  <c r="I246" i="7"/>
  <c r="G246" i="7"/>
  <c r="F246" i="7"/>
  <c r="E246" i="7"/>
  <c r="I245" i="7"/>
  <c r="G245" i="7"/>
  <c r="F245" i="7"/>
  <c r="E245" i="7"/>
  <c r="I244" i="7"/>
  <c r="G244" i="7"/>
  <c r="F244" i="7"/>
  <c r="E244" i="7"/>
  <c r="I243" i="7"/>
  <c r="G243" i="7"/>
  <c r="F243" i="7"/>
  <c r="E243" i="7"/>
  <c r="I242" i="7"/>
  <c r="G242" i="7"/>
  <c r="F242" i="7"/>
  <c r="E242" i="7"/>
  <c r="I241" i="7"/>
  <c r="G241" i="7"/>
  <c r="F241" i="7"/>
  <c r="E241" i="7"/>
  <c r="I240" i="7"/>
  <c r="G240" i="7"/>
  <c r="F240" i="7"/>
  <c r="E240" i="7"/>
  <c r="I239" i="7"/>
  <c r="G239" i="7"/>
  <c r="F239" i="7"/>
  <c r="E239" i="7"/>
  <c r="I227" i="7"/>
  <c r="G227" i="7"/>
  <c r="F227" i="7"/>
  <c r="E227" i="7"/>
  <c r="I226" i="7"/>
  <c r="G226" i="7"/>
  <c r="F226" i="7"/>
  <c r="E226" i="7"/>
  <c r="I225" i="7"/>
  <c r="G225" i="7"/>
  <c r="F225" i="7"/>
  <c r="E225" i="7"/>
  <c r="I224" i="7"/>
  <c r="G224" i="7"/>
  <c r="F224" i="7"/>
  <c r="E224" i="7"/>
  <c r="I223" i="7"/>
  <c r="G223" i="7"/>
  <c r="F223" i="7"/>
  <c r="E223" i="7"/>
  <c r="I222" i="7"/>
  <c r="G222" i="7"/>
  <c r="F222" i="7"/>
  <c r="E222" i="7"/>
  <c r="I221" i="7"/>
  <c r="G221" i="7"/>
  <c r="F221" i="7"/>
  <c r="E221" i="7"/>
  <c r="I220" i="7"/>
  <c r="G220" i="7"/>
  <c r="F220" i="7"/>
  <c r="E220" i="7"/>
  <c r="I219" i="7"/>
  <c r="G219" i="7"/>
  <c r="F219" i="7"/>
  <c r="E219" i="7"/>
  <c r="I218" i="7"/>
  <c r="G218" i="7"/>
  <c r="F218" i="7"/>
  <c r="E218" i="7"/>
  <c r="I206" i="7"/>
  <c r="G206" i="7"/>
  <c r="F206" i="7"/>
  <c r="E206" i="7"/>
  <c r="I205" i="7"/>
  <c r="G205" i="7"/>
  <c r="F205" i="7"/>
  <c r="E205" i="7"/>
  <c r="I204" i="7"/>
  <c r="G204" i="7"/>
  <c r="F204" i="7"/>
  <c r="E204" i="7"/>
  <c r="I203" i="7"/>
  <c r="G203" i="7"/>
  <c r="F203" i="7"/>
  <c r="E203" i="7"/>
  <c r="I202" i="7"/>
  <c r="G202" i="7"/>
  <c r="F202" i="7"/>
  <c r="E202" i="7"/>
  <c r="I201" i="7"/>
  <c r="G201" i="7"/>
  <c r="F201" i="7"/>
  <c r="E201" i="7"/>
  <c r="I200" i="7"/>
  <c r="G200" i="7"/>
  <c r="F200" i="7"/>
  <c r="E200" i="7"/>
  <c r="I199" i="7"/>
  <c r="G199" i="7"/>
  <c r="F199" i="7"/>
  <c r="E199" i="7"/>
  <c r="I198" i="7"/>
  <c r="G198" i="7"/>
  <c r="F198" i="7"/>
  <c r="E198" i="7"/>
  <c r="I197" i="7"/>
  <c r="G197" i="7"/>
  <c r="F197" i="7"/>
  <c r="E197" i="7"/>
  <c r="I185" i="7"/>
  <c r="G185" i="7"/>
  <c r="F185" i="7"/>
  <c r="E185" i="7"/>
  <c r="I184" i="7"/>
  <c r="G184" i="7"/>
  <c r="F184" i="7"/>
  <c r="E184" i="7"/>
  <c r="I183" i="7"/>
  <c r="G183" i="7"/>
  <c r="F183" i="7"/>
  <c r="E183" i="7"/>
  <c r="I182" i="7"/>
  <c r="G182" i="7"/>
  <c r="F182" i="7"/>
  <c r="E182" i="7"/>
  <c r="I181" i="7"/>
  <c r="G181" i="7"/>
  <c r="F181" i="7"/>
  <c r="E181" i="7"/>
  <c r="I180" i="7"/>
  <c r="G180" i="7"/>
  <c r="F180" i="7"/>
  <c r="E180" i="7"/>
  <c r="I179" i="7"/>
  <c r="G179" i="7"/>
  <c r="F179" i="7"/>
  <c r="E179" i="7"/>
  <c r="I178" i="7"/>
  <c r="G178" i="7"/>
  <c r="F178" i="7"/>
  <c r="E178" i="7"/>
  <c r="I177" i="7"/>
  <c r="G177" i="7"/>
  <c r="F177" i="7"/>
  <c r="E177" i="7"/>
  <c r="I176" i="7"/>
  <c r="G176" i="7"/>
  <c r="F176" i="7"/>
  <c r="E176" i="7"/>
  <c r="I164" i="7"/>
  <c r="G164" i="7"/>
  <c r="F164" i="7"/>
  <c r="E164" i="7"/>
  <c r="I163" i="7"/>
  <c r="G163" i="7"/>
  <c r="F163" i="7"/>
  <c r="E163" i="7"/>
  <c r="I162" i="7"/>
  <c r="G162" i="7"/>
  <c r="F162" i="7"/>
  <c r="E162" i="7"/>
  <c r="I161" i="7"/>
  <c r="G161" i="7"/>
  <c r="F161" i="7"/>
  <c r="E161" i="7"/>
  <c r="I160" i="7"/>
  <c r="G160" i="7"/>
  <c r="F160" i="7"/>
  <c r="E160" i="7"/>
  <c r="I159" i="7"/>
  <c r="G159" i="7"/>
  <c r="F159" i="7"/>
  <c r="E159" i="7"/>
  <c r="I158" i="7"/>
  <c r="G158" i="7"/>
  <c r="F158" i="7"/>
  <c r="E158" i="7"/>
  <c r="I157" i="7"/>
  <c r="G157" i="7"/>
  <c r="F157" i="7"/>
  <c r="E157" i="7"/>
  <c r="I156" i="7"/>
  <c r="G156" i="7"/>
  <c r="F156" i="7"/>
  <c r="E156" i="7"/>
  <c r="I155" i="7"/>
  <c r="G155" i="7"/>
  <c r="F155" i="7"/>
  <c r="E155" i="7"/>
  <c r="I143" i="7"/>
  <c r="G143" i="7"/>
  <c r="F143" i="7"/>
  <c r="E143" i="7"/>
  <c r="I142" i="7"/>
  <c r="G142" i="7"/>
  <c r="F142" i="7"/>
  <c r="E142" i="7"/>
  <c r="I141" i="7"/>
  <c r="G141" i="7"/>
  <c r="F141" i="7"/>
  <c r="E141" i="7"/>
  <c r="I140" i="7"/>
  <c r="G140" i="7"/>
  <c r="F140" i="7"/>
  <c r="E140" i="7"/>
  <c r="I139" i="7"/>
  <c r="G139" i="7"/>
  <c r="F139" i="7"/>
  <c r="E139" i="7"/>
  <c r="I138" i="7"/>
  <c r="G138" i="7"/>
  <c r="F138" i="7"/>
  <c r="E138" i="7"/>
  <c r="I137" i="7"/>
  <c r="G137" i="7"/>
  <c r="F137" i="7"/>
  <c r="E137" i="7"/>
  <c r="I136" i="7"/>
  <c r="G136" i="7"/>
  <c r="F136" i="7"/>
  <c r="E136" i="7"/>
  <c r="I135" i="7"/>
  <c r="G135" i="7"/>
  <c r="F135" i="7"/>
  <c r="E135" i="7"/>
  <c r="I134" i="7"/>
  <c r="G134" i="7"/>
  <c r="F134" i="7"/>
  <c r="E134" i="7"/>
  <c r="I122" i="7"/>
  <c r="G122" i="7"/>
  <c r="F122" i="7"/>
  <c r="E122" i="7"/>
  <c r="I121" i="7"/>
  <c r="G121" i="7"/>
  <c r="F121" i="7"/>
  <c r="E121" i="7"/>
  <c r="I120" i="7"/>
  <c r="G120" i="7"/>
  <c r="F120" i="7"/>
  <c r="E120" i="7"/>
  <c r="I119" i="7"/>
  <c r="G119" i="7"/>
  <c r="F119" i="7"/>
  <c r="E119" i="7"/>
  <c r="I118" i="7"/>
  <c r="G118" i="7"/>
  <c r="F118" i="7"/>
  <c r="E118" i="7"/>
  <c r="I117" i="7"/>
  <c r="G117" i="7"/>
  <c r="F117" i="7"/>
  <c r="E117" i="7"/>
  <c r="I116" i="7"/>
  <c r="G116" i="7"/>
  <c r="F116" i="7"/>
  <c r="E116" i="7"/>
  <c r="I115" i="7"/>
  <c r="G115" i="7"/>
  <c r="F115" i="7"/>
  <c r="E115" i="7"/>
  <c r="I114" i="7"/>
  <c r="G114" i="7"/>
  <c r="F114" i="7"/>
  <c r="E114" i="7"/>
  <c r="I113" i="7"/>
  <c r="G113" i="7"/>
  <c r="F113" i="7"/>
  <c r="E113" i="7"/>
  <c r="I101" i="7"/>
  <c r="G101" i="7"/>
  <c r="F101" i="7"/>
  <c r="E101" i="7"/>
  <c r="I100" i="7"/>
  <c r="G100" i="7"/>
  <c r="F100" i="7"/>
  <c r="E100" i="7"/>
  <c r="I99" i="7"/>
  <c r="G99" i="7"/>
  <c r="F99" i="7"/>
  <c r="E99" i="7"/>
  <c r="I98" i="7"/>
  <c r="G98" i="7"/>
  <c r="F98" i="7"/>
  <c r="E98" i="7"/>
  <c r="I97" i="7"/>
  <c r="G97" i="7"/>
  <c r="F97" i="7"/>
  <c r="E97" i="7"/>
  <c r="I96" i="7"/>
  <c r="G96" i="7"/>
  <c r="F96" i="7"/>
  <c r="E96" i="7"/>
  <c r="I95" i="7"/>
  <c r="G95" i="7"/>
  <c r="F95" i="7"/>
  <c r="E95" i="7"/>
  <c r="I94" i="7"/>
  <c r="G94" i="7"/>
  <c r="F94" i="7"/>
  <c r="E94" i="7"/>
  <c r="I93" i="7"/>
  <c r="G93" i="7"/>
  <c r="F93" i="7"/>
  <c r="E93" i="7"/>
  <c r="I92" i="7"/>
  <c r="G92" i="7"/>
  <c r="F92" i="7"/>
  <c r="E92" i="7"/>
  <c r="I80" i="7"/>
  <c r="G80" i="7"/>
  <c r="F80" i="7"/>
  <c r="E80" i="7"/>
  <c r="I79" i="7"/>
  <c r="G79" i="7"/>
  <c r="F79" i="7"/>
  <c r="E79" i="7"/>
  <c r="I78" i="7"/>
  <c r="G78" i="7"/>
  <c r="F78" i="7"/>
  <c r="E78" i="7"/>
  <c r="I77" i="7"/>
  <c r="G77" i="7"/>
  <c r="F77" i="7"/>
  <c r="E77" i="7"/>
  <c r="I76" i="7"/>
  <c r="G76" i="7"/>
  <c r="F76" i="7"/>
  <c r="E76" i="7"/>
  <c r="I75" i="7"/>
  <c r="G75" i="7"/>
  <c r="F75" i="7"/>
  <c r="E75" i="7"/>
  <c r="I74" i="7"/>
  <c r="G74" i="7"/>
  <c r="F74" i="7"/>
  <c r="E74" i="7"/>
  <c r="I73" i="7"/>
  <c r="G73" i="7"/>
  <c r="F73" i="7"/>
  <c r="E73" i="7"/>
  <c r="I72" i="7"/>
  <c r="G72" i="7"/>
  <c r="F72" i="7"/>
  <c r="E72" i="7"/>
  <c r="I71" i="7"/>
  <c r="G71" i="7"/>
  <c r="F71" i="7"/>
  <c r="E71" i="7"/>
  <c r="I59" i="7"/>
  <c r="G59" i="7"/>
  <c r="F59" i="7"/>
  <c r="E59" i="7"/>
  <c r="I58" i="7"/>
  <c r="G58" i="7"/>
  <c r="F58" i="7"/>
  <c r="E58" i="7"/>
  <c r="I57" i="7"/>
  <c r="G57" i="7"/>
  <c r="F57" i="7"/>
  <c r="E57" i="7"/>
  <c r="I56" i="7"/>
  <c r="G56" i="7"/>
  <c r="F56" i="7"/>
  <c r="E56" i="7"/>
  <c r="I55" i="7"/>
  <c r="G55" i="7"/>
  <c r="F55" i="7"/>
  <c r="E55" i="7"/>
  <c r="I54" i="7"/>
  <c r="G54" i="7"/>
  <c r="F54" i="7"/>
  <c r="E54" i="7"/>
  <c r="I53" i="7"/>
  <c r="G53" i="7"/>
  <c r="F53" i="7"/>
  <c r="E53" i="7"/>
  <c r="I52" i="7"/>
  <c r="G52" i="7"/>
  <c r="F52" i="7"/>
  <c r="E52" i="7"/>
  <c r="I51" i="7"/>
  <c r="G51" i="7"/>
  <c r="F51" i="7"/>
  <c r="E51" i="7"/>
  <c r="I50" i="7"/>
  <c r="G50" i="7"/>
  <c r="F50" i="7"/>
  <c r="E50" i="7"/>
  <c r="I37" i="7"/>
  <c r="G37" i="7"/>
  <c r="F37" i="7"/>
  <c r="E37" i="7"/>
  <c r="I36" i="7"/>
  <c r="G36" i="7"/>
  <c r="F36" i="7"/>
  <c r="E36" i="7"/>
  <c r="I35" i="7"/>
  <c r="G35" i="7"/>
  <c r="F35" i="7"/>
  <c r="E35" i="7"/>
  <c r="I34" i="7"/>
  <c r="G34" i="7"/>
  <c r="F34" i="7"/>
  <c r="E34" i="7"/>
  <c r="I33" i="7"/>
  <c r="G33" i="7"/>
  <c r="F33" i="7"/>
  <c r="E33" i="7"/>
  <c r="I32" i="7"/>
  <c r="G32" i="7"/>
  <c r="F32" i="7"/>
  <c r="E32" i="7"/>
  <c r="I31" i="7"/>
  <c r="G31" i="7"/>
  <c r="F31" i="7"/>
  <c r="E31" i="7"/>
  <c r="I30" i="7"/>
  <c r="G30" i="7"/>
  <c r="F30" i="7"/>
  <c r="E30" i="7"/>
  <c r="I29" i="7"/>
  <c r="G29" i="7"/>
  <c r="F29" i="7"/>
  <c r="E29" i="7"/>
  <c r="I28" i="7"/>
  <c r="G28" i="7"/>
  <c r="F28" i="7"/>
  <c r="E28" i="7"/>
  <c r="I16" i="7"/>
  <c r="G16" i="7"/>
  <c r="F16" i="7"/>
  <c r="E16" i="7"/>
  <c r="I15" i="7"/>
  <c r="G15" i="7"/>
  <c r="F15" i="7"/>
  <c r="E15" i="7"/>
  <c r="I14" i="7"/>
  <c r="G14" i="7"/>
  <c r="F14" i="7"/>
  <c r="E14" i="7"/>
  <c r="I13" i="7"/>
  <c r="G13" i="7"/>
  <c r="F13" i="7"/>
  <c r="E13" i="7"/>
  <c r="I12" i="7"/>
  <c r="G12" i="7"/>
  <c r="F12" i="7"/>
  <c r="E12" i="7"/>
  <c r="I11" i="7"/>
  <c r="G11" i="7"/>
  <c r="F11" i="7"/>
  <c r="E11" i="7"/>
  <c r="I10" i="7"/>
  <c r="G10" i="7"/>
  <c r="F10" i="7"/>
  <c r="E10" i="7"/>
  <c r="I9" i="7"/>
  <c r="G9" i="7"/>
  <c r="F9" i="7"/>
  <c r="E9" i="7"/>
  <c r="I8" i="7"/>
  <c r="G8" i="7"/>
  <c r="F8" i="7"/>
  <c r="E8" i="7"/>
  <c r="I7" i="7"/>
  <c r="G7" i="7"/>
  <c r="F7" i="7"/>
  <c r="E7" i="7"/>
  <c r="I37" i="6"/>
  <c r="G37" i="6"/>
  <c r="F37" i="6"/>
  <c r="E37" i="6"/>
  <c r="I36" i="6"/>
  <c r="G36" i="6"/>
  <c r="F36" i="6"/>
  <c r="E36" i="6"/>
  <c r="I35" i="6"/>
  <c r="G35" i="6"/>
  <c r="F35" i="6"/>
  <c r="E35" i="6"/>
  <c r="I34" i="6"/>
  <c r="G34" i="6"/>
  <c r="F34" i="6"/>
  <c r="E34" i="6"/>
  <c r="I33" i="6"/>
  <c r="G33" i="6"/>
  <c r="F33" i="6"/>
  <c r="E33" i="6"/>
  <c r="I32" i="6"/>
  <c r="G32" i="6"/>
  <c r="F32" i="6"/>
  <c r="E32" i="6"/>
  <c r="I31" i="6"/>
  <c r="G31" i="6"/>
  <c r="F31" i="6"/>
  <c r="E31" i="6"/>
  <c r="I30" i="6"/>
  <c r="G30" i="6"/>
  <c r="F30" i="6"/>
  <c r="E30" i="6"/>
  <c r="I29" i="6"/>
  <c r="G29" i="6"/>
  <c r="F29" i="6"/>
  <c r="E29" i="6"/>
  <c r="I28" i="6"/>
  <c r="G28" i="6"/>
  <c r="F28" i="6"/>
  <c r="E28" i="6"/>
  <c r="I16" i="6"/>
  <c r="G16" i="6"/>
  <c r="F16" i="6"/>
  <c r="E16" i="6"/>
  <c r="I15" i="6"/>
  <c r="G15" i="6"/>
  <c r="F15" i="6"/>
  <c r="E15" i="6"/>
  <c r="I14" i="6"/>
  <c r="G14" i="6"/>
  <c r="F14" i="6"/>
  <c r="E14" i="6"/>
  <c r="I13" i="6"/>
  <c r="G13" i="6"/>
  <c r="F13" i="6"/>
  <c r="E13" i="6"/>
  <c r="I12" i="6"/>
  <c r="G12" i="6"/>
  <c r="F12" i="6"/>
  <c r="E12" i="6"/>
  <c r="I11" i="6"/>
  <c r="G11" i="6"/>
  <c r="F11" i="6"/>
  <c r="E11" i="6"/>
  <c r="I10" i="6"/>
  <c r="G10" i="6"/>
  <c r="F10" i="6"/>
  <c r="E10" i="6"/>
  <c r="I9" i="6"/>
  <c r="G9" i="6"/>
  <c r="F9" i="6"/>
  <c r="E9" i="6"/>
  <c r="I8" i="6"/>
  <c r="G8" i="6"/>
  <c r="F8" i="6"/>
  <c r="E8" i="6"/>
  <c r="I7" i="6"/>
  <c r="G7" i="6"/>
  <c r="F7" i="6"/>
  <c r="E7" i="6"/>
  <c r="I16" i="5"/>
  <c r="G16" i="5"/>
  <c r="F16" i="5"/>
  <c r="E16" i="5"/>
  <c r="I15" i="5"/>
  <c r="G15" i="5"/>
  <c r="F15" i="5"/>
  <c r="E15" i="5"/>
  <c r="I14" i="5"/>
  <c r="G14" i="5"/>
  <c r="F14" i="5"/>
  <c r="E14" i="5"/>
  <c r="I13" i="5"/>
  <c r="G13" i="5"/>
  <c r="F13" i="5"/>
  <c r="E13" i="5"/>
  <c r="I12" i="5"/>
  <c r="G12" i="5"/>
  <c r="F12" i="5"/>
  <c r="E12" i="5"/>
  <c r="I11" i="5"/>
  <c r="G11" i="5"/>
  <c r="F11" i="5"/>
  <c r="E11" i="5"/>
  <c r="I10" i="5"/>
  <c r="G10" i="5"/>
  <c r="F10" i="5"/>
  <c r="E10" i="5"/>
  <c r="I9" i="5"/>
  <c r="G9" i="5"/>
  <c r="F9" i="5"/>
  <c r="E9" i="5"/>
  <c r="I8" i="5"/>
  <c r="G8" i="5"/>
  <c r="F8" i="5"/>
  <c r="E8" i="5"/>
  <c r="I7" i="5"/>
  <c r="G7" i="5"/>
  <c r="F7" i="5"/>
  <c r="E7" i="5"/>
  <c r="I37" i="5"/>
  <c r="G37" i="5"/>
  <c r="F37" i="5"/>
  <c r="E37" i="5"/>
  <c r="I36" i="5"/>
  <c r="G36" i="5"/>
  <c r="F36" i="5"/>
  <c r="E36" i="5"/>
  <c r="I35" i="5"/>
  <c r="G35" i="5"/>
  <c r="F35" i="5"/>
  <c r="E35" i="5"/>
  <c r="I34" i="5"/>
  <c r="G34" i="5"/>
  <c r="F34" i="5"/>
  <c r="E34" i="5"/>
  <c r="I33" i="5"/>
  <c r="G33" i="5"/>
  <c r="F33" i="5"/>
  <c r="E33" i="5"/>
  <c r="I32" i="5"/>
  <c r="G32" i="5"/>
  <c r="F32" i="5"/>
  <c r="E32" i="5"/>
  <c r="I31" i="5"/>
  <c r="G31" i="5"/>
  <c r="F31" i="5"/>
  <c r="E31" i="5"/>
  <c r="I30" i="5"/>
  <c r="G30" i="5"/>
  <c r="F30" i="5"/>
  <c r="E30" i="5"/>
  <c r="I29" i="5"/>
  <c r="G29" i="5"/>
  <c r="F29" i="5"/>
  <c r="E29" i="5"/>
  <c r="I28" i="5"/>
  <c r="G28" i="5"/>
  <c r="F28" i="5"/>
  <c r="E28" i="5"/>
  <c r="I59" i="5"/>
  <c r="G59" i="5"/>
  <c r="F59" i="5"/>
  <c r="E59" i="5"/>
  <c r="I58" i="5"/>
  <c r="G58" i="5"/>
  <c r="F58" i="5"/>
  <c r="E58" i="5"/>
  <c r="I57" i="5"/>
  <c r="G57" i="5"/>
  <c r="F57" i="5"/>
  <c r="E57" i="5"/>
  <c r="I56" i="5"/>
  <c r="G56" i="5"/>
  <c r="F56" i="5"/>
  <c r="E56" i="5"/>
  <c r="I55" i="5"/>
  <c r="G55" i="5"/>
  <c r="F55" i="5"/>
  <c r="E55" i="5"/>
  <c r="I54" i="5"/>
  <c r="G54" i="5"/>
  <c r="F54" i="5"/>
  <c r="E54" i="5"/>
  <c r="I53" i="5"/>
  <c r="G53" i="5"/>
  <c r="F53" i="5"/>
  <c r="E53" i="5"/>
  <c r="I52" i="5"/>
  <c r="G52" i="5"/>
  <c r="F52" i="5"/>
  <c r="E52" i="5"/>
  <c r="I51" i="5"/>
  <c r="G51" i="5"/>
  <c r="F51" i="5"/>
  <c r="E51" i="5"/>
  <c r="I50" i="5"/>
  <c r="G50" i="5"/>
  <c r="F50" i="5"/>
  <c r="E50" i="5"/>
  <c r="I81" i="5"/>
  <c r="G81" i="5"/>
  <c r="F81" i="5"/>
  <c r="E81" i="5"/>
  <c r="I80" i="5"/>
  <c r="G80" i="5"/>
  <c r="F80" i="5"/>
  <c r="E80" i="5"/>
  <c r="I79" i="5"/>
  <c r="G79" i="5"/>
  <c r="F79" i="5"/>
  <c r="E79" i="5"/>
  <c r="I78" i="5"/>
  <c r="G78" i="5"/>
  <c r="F78" i="5"/>
  <c r="E78" i="5"/>
  <c r="I77" i="5"/>
  <c r="G77" i="5"/>
  <c r="F77" i="5"/>
  <c r="E77" i="5"/>
  <c r="I76" i="5"/>
  <c r="G76" i="5"/>
  <c r="F76" i="5"/>
  <c r="E76" i="5"/>
  <c r="I75" i="5"/>
  <c r="G75" i="5"/>
  <c r="F75" i="5"/>
  <c r="E75" i="5"/>
  <c r="I74" i="5"/>
  <c r="G74" i="5"/>
  <c r="F74" i="5"/>
  <c r="E74" i="5"/>
  <c r="I73" i="5"/>
  <c r="G73" i="5"/>
  <c r="F73" i="5"/>
  <c r="E73" i="5"/>
  <c r="I72" i="5"/>
  <c r="G72" i="5"/>
  <c r="F72" i="5"/>
  <c r="E72" i="5"/>
  <c r="I16" i="4"/>
  <c r="G16" i="4"/>
  <c r="F16" i="4"/>
  <c r="E16" i="4"/>
  <c r="I15" i="4"/>
  <c r="G15" i="4"/>
  <c r="F15" i="4"/>
  <c r="E15" i="4"/>
  <c r="I14" i="4"/>
  <c r="G14" i="4"/>
  <c r="F14" i="4"/>
  <c r="E14" i="4"/>
  <c r="I13" i="4"/>
  <c r="G13" i="4"/>
  <c r="F13" i="4"/>
  <c r="E13" i="4"/>
  <c r="I12" i="4"/>
  <c r="G12" i="4"/>
  <c r="F12" i="4"/>
  <c r="E12" i="4"/>
  <c r="I11" i="4"/>
  <c r="G11" i="4"/>
  <c r="F11" i="4"/>
  <c r="E11" i="4"/>
  <c r="I10" i="4"/>
  <c r="G10" i="4"/>
  <c r="F10" i="4"/>
  <c r="E10" i="4"/>
  <c r="I9" i="4"/>
  <c r="G9" i="4"/>
  <c r="F9" i="4"/>
  <c r="E9" i="4"/>
  <c r="I8" i="4"/>
  <c r="G8" i="4"/>
  <c r="F8" i="4"/>
  <c r="E8" i="4"/>
  <c r="I7" i="4"/>
  <c r="G7" i="4"/>
  <c r="F7" i="4"/>
  <c r="E7" i="4"/>
  <c r="I16" i="3"/>
  <c r="G16" i="3"/>
  <c r="F16" i="3"/>
  <c r="E16" i="3"/>
  <c r="I15" i="3"/>
  <c r="G15" i="3"/>
  <c r="F15" i="3"/>
  <c r="E15" i="3"/>
  <c r="I14" i="3"/>
  <c r="G14" i="3"/>
  <c r="F14" i="3"/>
  <c r="E14" i="3"/>
  <c r="I13" i="3"/>
  <c r="G13" i="3"/>
  <c r="F13" i="3"/>
  <c r="E13" i="3"/>
  <c r="I12" i="3"/>
  <c r="G12" i="3"/>
  <c r="F12" i="3"/>
  <c r="E12" i="3"/>
  <c r="I11" i="3"/>
  <c r="G11" i="3"/>
  <c r="F11" i="3"/>
  <c r="E11" i="3"/>
  <c r="I10" i="3"/>
  <c r="G10" i="3"/>
  <c r="F10" i="3"/>
  <c r="E10" i="3"/>
  <c r="I9" i="3"/>
  <c r="G9" i="3"/>
  <c r="F9" i="3"/>
  <c r="E9" i="3"/>
  <c r="I8" i="3"/>
  <c r="G8" i="3"/>
  <c r="F8" i="3"/>
  <c r="E8" i="3"/>
  <c r="I7" i="3"/>
  <c r="G7" i="3"/>
  <c r="F7" i="3"/>
  <c r="E7" i="3"/>
  <c r="I187" i="2"/>
  <c r="G187" i="2"/>
  <c r="F187" i="2"/>
  <c r="E187" i="2"/>
  <c r="I186" i="2"/>
  <c r="G186" i="2"/>
  <c r="F186" i="2"/>
  <c r="E186" i="2"/>
  <c r="I185" i="2"/>
  <c r="G185" i="2"/>
  <c r="F185" i="2"/>
  <c r="E185" i="2"/>
  <c r="I184" i="2"/>
  <c r="G184" i="2"/>
  <c r="F184" i="2"/>
  <c r="E184" i="2"/>
  <c r="I183" i="2"/>
  <c r="G183" i="2"/>
  <c r="F183" i="2"/>
  <c r="E183" i="2"/>
  <c r="I182" i="2"/>
  <c r="G182" i="2"/>
  <c r="F182" i="2"/>
  <c r="E182" i="2"/>
  <c r="I181" i="2"/>
  <c r="G181" i="2"/>
  <c r="F181" i="2"/>
  <c r="E181" i="2"/>
  <c r="I180" i="2"/>
  <c r="G180" i="2"/>
  <c r="F180" i="2"/>
  <c r="E180" i="2"/>
  <c r="I179" i="2"/>
  <c r="G179" i="2"/>
  <c r="F179" i="2"/>
  <c r="E179" i="2"/>
  <c r="I178" i="2"/>
  <c r="G178" i="2"/>
  <c r="F178" i="2"/>
  <c r="E178" i="2"/>
  <c r="I166" i="2"/>
  <c r="G166" i="2"/>
  <c r="F166" i="2"/>
  <c r="E166" i="2"/>
  <c r="I165" i="2"/>
  <c r="G165" i="2"/>
  <c r="F165" i="2"/>
  <c r="E165" i="2"/>
  <c r="I164" i="2"/>
  <c r="G164" i="2"/>
  <c r="F164" i="2"/>
  <c r="E164" i="2"/>
  <c r="I163" i="2"/>
  <c r="G163" i="2"/>
  <c r="F163" i="2"/>
  <c r="E163" i="2"/>
  <c r="I162" i="2"/>
  <c r="G162" i="2"/>
  <c r="F162" i="2"/>
  <c r="E162" i="2"/>
  <c r="I161" i="2"/>
  <c r="G161" i="2"/>
  <c r="F161" i="2"/>
  <c r="E161" i="2"/>
  <c r="I160" i="2"/>
  <c r="G160" i="2"/>
  <c r="F160" i="2"/>
  <c r="E160" i="2"/>
  <c r="I159" i="2"/>
  <c r="G159" i="2"/>
  <c r="F159" i="2"/>
  <c r="E159" i="2"/>
  <c r="I158" i="2"/>
  <c r="G158" i="2"/>
  <c r="F158" i="2"/>
  <c r="E158" i="2"/>
  <c r="I157" i="2"/>
  <c r="G157" i="2"/>
  <c r="F157" i="2"/>
  <c r="E157" i="2"/>
  <c r="I144" i="2"/>
  <c r="G144" i="2"/>
  <c r="F144" i="2"/>
  <c r="E144" i="2"/>
  <c r="I143" i="2"/>
  <c r="G143" i="2"/>
  <c r="F143" i="2"/>
  <c r="E143" i="2"/>
  <c r="I142" i="2"/>
  <c r="G142" i="2"/>
  <c r="F142" i="2"/>
  <c r="E142" i="2"/>
  <c r="I141" i="2"/>
  <c r="G141" i="2"/>
  <c r="F141" i="2"/>
  <c r="E141" i="2"/>
  <c r="I140" i="2"/>
  <c r="G140" i="2"/>
  <c r="F140" i="2"/>
  <c r="E140" i="2"/>
  <c r="I139" i="2"/>
  <c r="G139" i="2"/>
  <c r="F139" i="2"/>
  <c r="E139" i="2"/>
  <c r="I138" i="2"/>
  <c r="G138" i="2"/>
  <c r="F138" i="2"/>
  <c r="E138" i="2"/>
  <c r="I137" i="2"/>
  <c r="G137" i="2"/>
  <c r="F137" i="2"/>
  <c r="E137" i="2"/>
  <c r="I136" i="2"/>
  <c r="G136" i="2"/>
  <c r="F136" i="2"/>
  <c r="E136" i="2"/>
  <c r="I135" i="2"/>
  <c r="G135" i="2"/>
  <c r="F135" i="2"/>
  <c r="E135" i="2"/>
  <c r="I123" i="2"/>
  <c r="G123" i="2"/>
  <c r="F123" i="2"/>
  <c r="E123" i="2"/>
  <c r="I122" i="2"/>
  <c r="G122" i="2"/>
  <c r="F122" i="2"/>
  <c r="E122" i="2"/>
  <c r="I121" i="2"/>
  <c r="G121" i="2"/>
  <c r="F121" i="2"/>
  <c r="E121" i="2"/>
  <c r="I120" i="2"/>
  <c r="G120" i="2"/>
  <c r="F120" i="2"/>
  <c r="E120" i="2"/>
  <c r="I119" i="2"/>
  <c r="G119" i="2"/>
  <c r="F119" i="2"/>
  <c r="E119" i="2"/>
  <c r="I118" i="2"/>
  <c r="G118" i="2"/>
  <c r="F118" i="2"/>
  <c r="E118" i="2"/>
  <c r="I117" i="2"/>
  <c r="G117" i="2"/>
  <c r="F117" i="2"/>
  <c r="E117" i="2"/>
  <c r="I116" i="2"/>
  <c r="G116" i="2"/>
  <c r="F116" i="2"/>
  <c r="E116" i="2"/>
  <c r="I115" i="2"/>
  <c r="G115" i="2"/>
  <c r="F115" i="2"/>
  <c r="E115" i="2"/>
  <c r="I114" i="2"/>
  <c r="G114" i="2"/>
  <c r="F114" i="2"/>
  <c r="E114" i="2"/>
  <c r="I101" i="2"/>
  <c r="G101" i="2"/>
  <c r="F101" i="2"/>
  <c r="E101" i="2"/>
  <c r="I100" i="2"/>
  <c r="G100" i="2"/>
  <c r="F100" i="2"/>
  <c r="E100" i="2"/>
  <c r="I99" i="2"/>
  <c r="G99" i="2"/>
  <c r="F99" i="2"/>
  <c r="E99" i="2"/>
  <c r="I98" i="2"/>
  <c r="G98" i="2"/>
  <c r="F98" i="2"/>
  <c r="E98" i="2"/>
  <c r="I97" i="2"/>
  <c r="G97" i="2"/>
  <c r="F97" i="2"/>
  <c r="E97" i="2"/>
  <c r="I96" i="2"/>
  <c r="G96" i="2"/>
  <c r="F96" i="2"/>
  <c r="E96" i="2"/>
  <c r="I95" i="2"/>
  <c r="G95" i="2"/>
  <c r="F95" i="2"/>
  <c r="E95" i="2"/>
  <c r="I94" i="2"/>
  <c r="G94" i="2"/>
  <c r="F94" i="2"/>
  <c r="E94" i="2"/>
  <c r="I93" i="2"/>
  <c r="G93" i="2"/>
  <c r="F93" i="2"/>
  <c r="E93" i="2"/>
  <c r="I92" i="2"/>
  <c r="G92" i="2"/>
  <c r="F92" i="2"/>
  <c r="E92" i="2"/>
  <c r="I80" i="2"/>
  <c r="G80" i="2"/>
  <c r="F80" i="2"/>
  <c r="E80" i="2"/>
  <c r="I79" i="2"/>
  <c r="G79" i="2"/>
  <c r="F79" i="2"/>
  <c r="E79" i="2"/>
  <c r="I78" i="2"/>
  <c r="G78" i="2"/>
  <c r="F78" i="2"/>
  <c r="E78" i="2"/>
  <c r="I77" i="2"/>
  <c r="G77" i="2"/>
  <c r="F77" i="2"/>
  <c r="E77" i="2"/>
  <c r="I76" i="2"/>
  <c r="G76" i="2"/>
  <c r="F76" i="2"/>
  <c r="E76" i="2"/>
  <c r="I75" i="2"/>
  <c r="G75" i="2"/>
  <c r="F75" i="2"/>
  <c r="E75" i="2"/>
  <c r="I74" i="2"/>
  <c r="G74" i="2"/>
  <c r="F74" i="2"/>
  <c r="E74" i="2"/>
  <c r="I73" i="2"/>
  <c r="G73" i="2"/>
  <c r="F73" i="2"/>
  <c r="E73" i="2"/>
  <c r="I72" i="2"/>
  <c r="G72" i="2"/>
  <c r="F72" i="2"/>
  <c r="E72" i="2"/>
  <c r="I71" i="2"/>
  <c r="G71" i="2"/>
  <c r="F71" i="2"/>
  <c r="E71" i="2"/>
  <c r="I59" i="2"/>
  <c r="G59" i="2"/>
  <c r="F59" i="2"/>
  <c r="E59" i="2"/>
  <c r="I58" i="2"/>
  <c r="G58" i="2"/>
  <c r="F58" i="2"/>
  <c r="E58" i="2"/>
  <c r="I57" i="2"/>
  <c r="G57" i="2"/>
  <c r="F57" i="2"/>
  <c r="E57" i="2"/>
  <c r="I56" i="2"/>
  <c r="G56" i="2"/>
  <c r="F56" i="2"/>
  <c r="E56" i="2"/>
  <c r="I55" i="2"/>
  <c r="G55" i="2"/>
  <c r="F55" i="2"/>
  <c r="E55" i="2"/>
  <c r="I54" i="2"/>
  <c r="G54" i="2"/>
  <c r="F54" i="2"/>
  <c r="E54" i="2"/>
  <c r="I53" i="2"/>
  <c r="G53" i="2"/>
  <c r="F53" i="2"/>
  <c r="E53" i="2"/>
  <c r="I52" i="2"/>
  <c r="G52" i="2"/>
  <c r="F52" i="2"/>
  <c r="E52" i="2"/>
  <c r="I51" i="2"/>
  <c r="G51" i="2"/>
  <c r="F51" i="2"/>
  <c r="E51" i="2"/>
  <c r="I50" i="2"/>
  <c r="G50" i="2"/>
  <c r="F50" i="2"/>
  <c r="E50" i="2"/>
  <c r="I38" i="2"/>
  <c r="G38" i="2"/>
  <c r="F38" i="2"/>
  <c r="E38" i="2"/>
  <c r="I37" i="2"/>
  <c r="G37" i="2"/>
  <c r="F37" i="2"/>
  <c r="E37" i="2"/>
  <c r="I36" i="2"/>
  <c r="G36" i="2"/>
  <c r="F36" i="2"/>
  <c r="E36" i="2"/>
  <c r="I35" i="2"/>
  <c r="G35" i="2"/>
  <c r="F35" i="2"/>
  <c r="E35" i="2"/>
  <c r="I34" i="2"/>
  <c r="G34" i="2"/>
  <c r="F34" i="2"/>
  <c r="E34" i="2"/>
  <c r="I33" i="2"/>
  <c r="G33" i="2"/>
  <c r="F33" i="2"/>
  <c r="E33" i="2"/>
  <c r="I32" i="2"/>
  <c r="G32" i="2"/>
  <c r="F32" i="2"/>
  <c r="E32" i="2"/>
  <c r="I31" i="2"/>
  <c r="G31" i="2"/>
  <c r="F31" i="2"/>
  <c r="E31" i="2"/>
  <c r="I30" i="2"/>
  <c r="G30" i="2"/>
  <c r="F30" i="2"/>
  <c r="E30" i="2"/>
  <c r="I29" i="2"/>
  <c r="G29" i="2"/>
  <c r="F29" i="2"/>
  <c r="E29" i="2"/>
  <c r="I16" i="2"/>
  <c r="G16" i="2"/>
  <c r="F16" i="2"/>
  <c r="E16" i="2"/>
  <c r="I15" i="2"/>
  <c r="G15" i="2"/>
  <c r="F15" i="2"/>
  <c r="E15" i="2"/>
  <c r="I14" i="2"/>
  <c r="G14" i="2"/>
  <c r="F14" i="2"/>
  <c r="E14" i="2"/>
  <c r="I13" i="2"/>
  <c r="G13" i="2"/>
  <c r="F13" i="2"/>
  <c r="E13" i="2"/>
  <c r="I12" i="2"/>
  <c r="G12" i="2"/>
  <c r="F12" i="2"/>
  <c r="E12" i="2"/>
  <c r="I11" i="2"/>
  <c r="G11" i="2"/>
  <c r="F11" i="2"/>
  <c r="E11" i="2"/>
  <c r="I10" i="2"/>
  <c r="G10" i="2"/>
  <c r="F10" i="2"/>
  <c r="E10" i="2"/>
  <c r="I9" i="2"/>
  <c r="G9" i="2"/>
  <c r="F9" i="2"/>
  <c r="E9" i="2"/>
  <c r="I8" i="2"/>
  <c r="G8" i="2"/>
  <c r="F8" i="2"/>
  <c r="E8" i="2"/>
  <c r="I7" i="2"/>
  <c r="G7" i="2"/>
  <c r="F7" i="2"/>
  <c r="E7" i="2"/>
  <c r="I121" i="1"/>
  <c r="G121" i="1"/>
  <c r="F121" i="1"/>
  <c r="E121" i="1"/>
  <c r="I120" i="1"/>
  <c r="G120" i="1"/>
  <c r="F120" i="1"/>
  <c r="E120" i="1"/>
  <c r="I119" i="1"/>
  <c r="G119" i="1"/>
  <c r="F119" i="1"/>
  <c r="E119" i="1"/>
  <c r="I118" i="1"/>
  <c r="G118" i="1"/>
  <c r="F118" i="1"/>
  <c r="E118" i="1"/>
  <c r="I117" i="1"/>
  <c r="G117" i="1"/>
  <c r="F117" i="1"/>
  <c r="E117" i="1"/>
  <c r="I116" i="1"/>
  <c r="G116" i="1"/>
  <c r="F116" i="1"/>
  <c r="E116" i="1"/>
  <c r="I115" i="1"/>
  <c r="G115" i="1"/>
  <c r="F115" i="1"/>
  <c r="E115" i="1"/>
  <c r="I114" i="1"/>
  <c r="G114" i="1"/>
  <c r="F114" i="1"/>
  <c r="E114" i="1"/>
  <c r="I113" i="1"/>
  <c r="G113" i="1"/>
  <c r="F113" i="1"/>
  <c r="E113" i="1"/>
  <c r="I112" i="1"/>
  <c r="G112" i="1"/>
  <c r="F112" i="1"/>
  <c r="E112" i="1"/>
  <c r="I100" i="1"/>
  <c r="G100" i="1"/>
  <c r="F100" i="1"/>
  <c r="E100" i="1"/>
  <c r="I99" i="1"/>
  <c r="G99" i="1"/>
  <c r="F99" i="1"/>
  <c r="E99" i="1"/>
  <c r="I98" i="1"/>
  <c r="G98" i="1"/>
  <c r="F98" i="1"/>
  <c r="E98" i="1"/>
  <c r="I97" i="1"/>
  <c r="G97" i="1"/>
  <c r="F97" i="1"/>
  <c r="E97" i="1"/>
  <c r="I96" i="1"/>
  <c r="G96" i="1"/>
  <c r="F96" i="1"/>
  <c r="E96" i="1"/>
  <c r="I95" i="1"/>
  <c r="G95" i="1"/>
  <c r="F95" i="1"/>
  <c r="E95" i="1"/>
  <c r="I94" i="1"/>
  <c r="G94" i="1"/>
  <c r="F94" i="1"/>
  <c r="E94" i="1"/>
  <c r="I93" i="1"/>
  <c r="G93" i="1"/>
  <c r="F93" i="1"/>
  <c r="E93" i="1"/>
  <c r="I92" i="1"/>
  <c r="G92" i="1"/>
  <c r="F92" i="1"/>
  <c r="E92" i="1"/>
  <c r="I91" i="1"/>
  <c r="G91" i="1"/>
  <c r="F91" i="1"/>
  <c r="E91" i="1"/>
  <c r="I79" i="1"/>
  <c r="G79" i="1"/>
  <c r="F79" i="1"/>
  <c r="E79" i="1"/>
  <c r="I78" i="1"/>
  <c r="G78" i="1"/>
  <c r="F78" i="1"/>
  <c r="E78" i="1"/>
  <c r="I77" i="1"/>
  <c r="G77" i="1"/>
  <c r="F77" i="1"/>
  <c r="E77" i="1"/>
  <c r="I76" i="1"/>
  <c r="G76" i="1"/>
  <c r="F76" i="1"/>
  <c r="E76" i="1"/>
  <c r="I75" i="1"/>
  <c r="G75" i="1"/>
  <c r="F75" i="1"/>
  <c r="E75" i="1"/>
  <c r="I74" i="1"/>
  <c r="G74" i="1"/>
  <c r="F74" i="1"/>
  <c r="E74" i="1"/>
  <c r="I73" i="1"/>
  <c r="G73" i="1"/>
  <c r="F73" i="1"/>
  <c r="E73" i="1"/>
  <c r="I72" i="1"/>
  <c r="G72" i="1"/>
  <c r="F72" i="1"/>
  <c r="E72" i="1"/>
  <c r="I71" i="1"/>
  <c r="G71" i="1"/>
  <c r="F71" i="1"/>
  <c r="E71" i="1"/>
  <c r="I70" i="1"/>
  <c r="G70" i="1"/>
  <c r="F70" i="1"/>
  <c r="E70" i="1"/>
  <c r="I58" i="1"/>
  <c r="G58" i="1"/>
  <c r="F58" i="1"/>
  <c r="E58" i="1"/>
  <c r="I57" i="1"/>
  <c r="G57" i="1"/>
  <c r="F57" i="1"/>
  <c r="E57" i="1"/>
  <c r="I56" i="1"/>
  <c r="G56" i="1"/>
  <c r="F56" i="1"/>
  <c r="E56" i="1"/>
  <c r="I55" i="1"/>
  <c r="G55" i="1"/>
  <c r="F55" i="1"/>
  <c r="E55" i="1"/>
  <c r="I54" i="1"/>
  <c r="G54" i="1"/>
  <c r="F54" i="1"/>
  <c r="E54" i="1"/>
  <c r="I53" i="1"/>
  <c r="G53" i="1"/>
  <c r="F53" i="1"/>
  <c r="E53" i="1"/>
  <c r="I52" i="1"/>
  <c r="G52" i="1"/>
  <c r="F52" i="1"/>
  <c r="E52" i="1"/>
  <c r="I51" i="1"/>
  <c r="G51" i="1"/>
  <c r="F51" i="1"/>
  <c r="E51" i="1"/>
  <c r="I50" i="1"/>
  <c r="G50" i="1"/>
  <c r="F50" i="1"/>
  <c r="E50" i="1"/>
  <c r="I49" i="1"/>
  <c r="G49" i="1"/>
  <c r="F49" i="1"/>
  <c r="E49" i="1"/>
  <c r="I37" i="1"/>
  <c r="G37" i="1"/>
  <c r="F37" i="1"/>
  <c r="E37" i="1"/>
  <c r="I36" i="1"/>
  <c r="G36" i="1"/>
  <c r="F36" i="1"/>
  <c r="E36" i="1"/>
  <c r="I35" i="1"/>
  <c r="G35" i="1"/>
  <c r="F35" i="1"/>
  <c r="E35" i="1"/>
  <c r="I34" i="1"/>
  <c r="G34" i="1"/>
  <c r="F34" i="1"/>
  <c r="E34" i="1"/>
  <c r="I33" i="1"/>
  <c r="G33" i="1"/>
  <c r="F33" i="1"/>
  <c r="E33" i="1"/>
  <c r="I32" i="1"/>
  <c r="G32" i="1"/>
  <c r="F32" i="1"/>
  <c r="E32" i="1"/>
  <c r="I31" i="1"/>
  <c r="G31" i="1"/>
  <c r="F31" i="1"/>
  <c r="E31" i="1"/>
  <c r="I30" i="1"/>
  <c r="G30" i="1"/>
  <c r="F30" i="1"/>
  <c r="E30" i="1"/>
  <c r="I29" i="1"/>
  <c r="G29" i="1"/>
  <c r="F29" i="1"/>
  <c r="E29" i="1"/>
  <c r="I28" i="1"/>
  <c r="G28" i="1"/>
  <c r="F28" i="1"/>
  <c r="E28" i="1"/>
  <c r="AB55" i="16" l="1"/>
  <c r="AB56" i="16"/>
  <c r="H8" i="16"/>
  <c r="H33" i="16"/>
  <c r="H57" i="16"/>
  <c r="H80" i="16"/>
  <c r="H93" i="16"/>
  <c r="H101" i="16"/>
  <c r="H134" i="16"/>
  <c r="H142" i="16"/>
  <c r="H182" i="16"/>
  <c r="AB35" i="16"/>
  <c r="AB78" i="16"/>
  <c r="H9" i="16"/>
  <c r="H13" i="16"/>
  <c r="H32" i="16"/>
  <c r="H49" i="16"/>
  <c r="H72" i="16"/>
  <c r="H75" i="16"/>
  <c r="H92" i="16"/>
  <c r="H100" i="16"/>
  <c r="H118" i="16"/>
  <c r="H121" i="16"/>
  <c r="H155" i="16"/>
  <c r="H164" i="16"/>
  <c r="H178" i="16"/>
  <c r="H181" i="16"/>
  <c r="AB34" i="16"/>
  <c r="AB13" i="16"/>
  <c r="AB46" i="15"/>
  <c r="AB30" i="15"/>
  <c r="AB31" i="15"/>
  <c r="H8" i="14"/>
  <c r="H13" i="14"/>
  <c r="H16" i="14"/>
  <c r="H43" i="14"/>
  <c r="H46" i="14"/>
  <c r="H47" i="14"/>
  <c r="AB14" i="14"/>
  <c r="AB46" i="14"/>
  <c r="H8" i="13"/>
  <c r="H11" i="13"/>
  <c r="H16" i="13"/>
  <c r="H26" i="13"/>
  <c r="AB29" i="13"/>
  <c r="H29" i="13"/>
  <c r="AB12" i="13"/>
  <c r="AB13" i="13"/>
  <c r="AB27" i="12"/>
  <c r="H33" i="12"/>
  <c r="AB11" i="12"/>
  <c r="AB10" i="11"/>
  <c r="AB14" i="11"/>
  <c r="AB61" i="11"/>
  <c r="AB63" i="11"/>
  <c r="AB29" i="11"/>
  <c r="AB58" i="11"/>
  <c r="AB62" i="11"/>
  <c r="AB41" i="11"/>
  <c r="AB44" i="11"/>
  <c r="AB46" i="11"/>
  <c r="AC13" i="10"/>
  <c r="AC14" i="10"/>
  <c r="AC81" i="10"/>
  <c r="AC82" i="10"/>
  <c r="AC126" i="10"/>
  <c r="AC163" i="10"/>
  <c r="AC166" i="10"/>
  <c r="AC167" i="10"/>
  <c r="AC132" i="10"/>
  <c r="AC133" i="10"/>
  <c r="AC194" i="10"/>
  <c r="AC201" i="10"/>
  <c r="AC47" i="10"/>
  <c r="AC115" i="10"/>
  <c r="AC116" i="10"/>
  <c r="I7" i="10"/>
  <c r="I12" i="10"/>
  <c r="I15" i="10"/>
  <c r="I25" i="10"/>
  <c r="I28" i="10"/>
  <c r="I33" i="10"/>
  <c r="I41" i="10"/>
  <c r="I46" i="10"/>
  <c r="I49" i="10"/>
  <c r="I58" i="10"/>
  <c r="I63" i="10"/>
  <c r="I66" i="10"/>
  <c r="I79" i="10"/>
  <c r="I80" i="10"/>
  <c r="AC65" i="10"/>
  <c r="AC143" i="10"/>
  <c r="AC146" i="10"/>
  <c r="AC149" i="10"/>
  <c r="AC24" i="10"/>
  <c r="AC27" i="10"/>
  <c r="AC29" i="10"/>
  <c r="AC30" i="10"/>
  <c r="AC98" i="10"/>
  <c r="AC99" i="10"/>
  <c r="AC177" i="10"/>
  <c r="AC181" i="10"/>
  <c r="AC184" i="10"/>
  <c r="AB9" i="9"/>
  <c r="AB10" i="9"/>
  <c r="AB11" i="9"/>
  <c r="H11" i="9"/>
  <c r="H12" i="9"/>
  <c r="H24" i="9"/>
  <c r="H25" i="9"/>
  <c r="H32" i="9"/>
  <c r="H33" i="9"/>
  <c r="AB24" i="9"/>
  <c r="AB27" i="9"/>
  <c r="AB29" i="9"/>
  <c r="AB77" i="8"/>
  <c r="AB147" i="8"/>
  <c r="AB146" i="8"/>
  <c r="AB214" i="8"/>
  <c r="AB14" i="8"/>
  <c r="AB93" i="8"/>
  <c r="AB94" i="8"/>
  <c r="AB160" i="8"/>
  <c r="AB232" i="8"/>
  <c r="AB233" i="8"/>
  <c r="AB55" i="8"/>
  <c r="AB56" i="8"/>
  <c r="AB127" i="8"/>
  <c r="AB128" i="8"/>
  <c r="AB197" i="8"/>
  <c r="AB266" i="8"/>
  <c r="AB267" i="8"/>
  <c r="AB246" i="7"/>
  <c r="AB35" i="7"/>
  <c r="AB120" i="7"/>
  <c r="AB197" i="7"/>
  <c r="AB200" i="7"/>
  <c r="AB203" i="7"/>
  <c r="AB284" i="7"/>
  <c r="AB288" i="7"/>
  <c r="AB34" i="7"/>
  <c r="AB201" i="7"/>
  <c r="AB204" i="7"/>
  <c r="AB283" i="7"/>
  <c r="AB287" i="7"/>
  <c r="H79" i="7"/>
  <c r="H80" i="7"/>
  <c r="H92" i="7"/>
  <c r="H93" i="7"/>
  <c r="H96" i="7"/>
  <c r="H97" i="7"/>
  <c r="H100" i="7"/>
  <c r="H101" i="7"/>
  <c r="H114" i="7"/>
  <c r="H115" i="7"/>
  <c r="H118" i="7"/>
  <c r="H119" i="7"/>
  <c r="H122" i="7"/>
  <c r="H135" i="7"/>
  <c r="H136" i="7"/>
  <c r="H139" i="7"/>
  <c r="H140" i="7"/>
  <c r="H143" i="7"/>
  <c r="H156" i="7"/>
  <c r="H157" i="7"/>
  <c r="H160" i="7"/>
  <c r="H161" i="7"/>
  <c r="H164" i="7"/>
  <c r="H176" i="7"/>
  <c r="H177" i="7"/>
  <c r="H180" i="7"/>
  <c r="H181" i="7"/>
  <c r="H184" i="7"/>
  <c r="H185" i="7"/>
  <c r="H197" i="7"/>
  <c r="H198" i="7"/>
  <c r="H201" i="7"/>
  <c r="H202" i="7"/>
  <c r="H205" i="7"/>
  <c r="H206" i="7"/>
  <c r="H218" i="7"/>
  <c r="H219" i="7"/>
  <c r="H222" i="7"/>
  <c r="H223" i="7"/>
  <c r="H226" i="7"/>
  <c r="H227" i="7"/>
  <c r="H240" i="7"/>
  <c r="H241" i="7"/>
  <c r="H244" i="7"/>
  <c r="H245" i="7"/>
  <c r="H248" i="7"/>
  <c r="H262" i="7"/>
  <c r="H266" i="7"/>
  <c r="H282" i="7"/>
  <c r="H283" i="7"/>
  <c r="H286" i="7"/>
  <c r="H287" i="7"/>
  <c r="H290" i="7"/>
  <c r="AB56" i="7"/>
  <c r="AB57" i="7"/>
  <c r="AB140" i="7"/>
  <c r="AB220" i="7"/>
  <c r="AB221" i="7"/>
  <c r="AB224" i="7"/>
  <c r="AB225" i="7"/>
  <c r="AB14" i="7"/>
  <c r="AB98" i="7"/>
  <c r="AB176" i="7"/>
  <c r="AB179" i="7"/>
  <c r="AB180" i="7"/>
  <c r="AB182" i="7"/>
  <c r="AB183" i="7"/>
  <c r="AB262" i="7"/>
  <c r="AB263" i="7"/>
  <c r="AB266" i="7"/>
  <c r="AB267" i="7"/>
  <c r="AB9" i="6"/>
  <c r="AB10" i="6"/>
  <c r="AB12" i="6"/>
  <c r="AB33" i="6"/>
  <c r="AB72" i="5"/>
  <c r="AB76" i="5"/>
  <c r="AB28" i="5"/>
  <c r="AB31" i="5"/>
  <c r="AB32" i="5"/>
  <c r="AB34" i="5"/>
  <c r="AB79" i="5"/>
  <c r="AB7" i="5"/>
  <c r="AB10" i="5"/>
  <c r="AB11" i="5"/>
  <c r="AB13" i="5"/>
  <c r="AB14" i="5"/>
  <c r="AB52" i="5"/>
  <c r="AB53" i="5"/>
  <c r="AB55" i="5"/>
  <c r="AB56" i="5"/>
  <c r="AB7" i="4"/>
  <c r="AB10" i="4"/>
  <c r="AB11" i="4"/>
  <c r="AB13" i="4"/>
  <c r="AB14" i="4"/>
  <c r="H8" i="2"/>
  <c r="H9" i="2"/>
  <c r="H12" i="2"/>
  <c r="H13" i="2"/>
  <c r="H16" i="2"/>
  <c r="H29" i="2"/>
  <c r="H30" i="2"/>
  <c r="H33" i="2"/>
  <c r="H34" i="2"/>
  <c r="H37" i="2"/>
  <c r="H38" i="2"/>
  <c r="H50" i="2"/>
  <c r="H51" i="2"/>
  <c r="H54" i="2"/>
  <c r="H55" i="2"/>
  <c r="H58" i="2"/>
  <c r="H59" i="2"/>
  <c r="H72" i="2"/>
  <c r="H73" i="2"/>
  <c r="H76" i="2"/>
  <c r="H77" i="2"/>
  <c r="H80" i="2"/>
  <c r="H92" i="2"/>
  <c r="H93" i="2"/>
  <c r="H96" i="2"/>
  <c r="H97" i="2"/>
  <c r="H100" i="2"/>
  <c r="H101" i="2"/>
  <c r="H115" i="2"/>
  <c r="H116" i="2"/>
  <c r="H119" i="2"/>
  <c r="H120" i="2"/>
  <c r="H123" i="2"/>
  <c r="H136" i="2"/>
  <c r="H137" i="2"/>
  <c r="H140" i="2"/>
  <c r="H141" i="2"/>
  <c r="AB157" i="2"/>
  <c r="AB160" i="2"/>
  <c r="AB161" i="2"/>
  <c r="AB162" i="2"/>
  <c r="AB163" i="2"/>
  <c r="AB184" i="2"/>
  <c r="AB185" i="2"/>
  <c r="AB92" i="1"/>
  <c r="H29" i="1"/>
  <c r="H30" i="1"/>
  <c r="H34" i="1"/>
  <c r="H37" i="1"/>
  <c r="H50" i="1"/>
  <c r="H51" i="1"/>
  <c r="H54" i="1"/>
  <c r="H55" i="1"/>
  <c r="H58" i="1"/>
  <c r="H71" i="1"/>
  <c r="H72" i="1"/>
  <c r="H75" i="1"/>
  <c r="H76" i="1"/>
  <c r="H79" i="1"/>
  <c r="H91" i="1"/>
  <c r="H92" i="1"/>
  <c r="H95" i="1"/>
  <c r="H96" i="1"/>
  <c r="H99" i="1"/>
  <c r="H100" i="1"/>
  <c r="H113" i="1"/>
  <c r="H114" i="1"/>
  <c r="H117" i="1"/>
  <c r="H118" i="1"/>
  <c r="H121" i="1"/>
  <c r="AC26" i="10"/>
  <c r="AB12" i="15"/>
  <c r="AB97" i="16"/>
  <c r="AB243" i="8"/>
  <c r="AB160" i="16"/>
  <c r="AB113" i="1"/>
  <c r="H60" i="11"/>
  <c r="I43" i="10"/>
  <c r="I180" i="10"/>
  <c r="H44" i="11"/>
  <c r="H76" i="7"/>
  <c r="H34" i="6"/>
  <c r="AB9" i="5"/>
  <c r="AB119" i="16"/>
  <c r="AB182" i="16"/>
  <c r="AB118" i="16"/>
  <c r="AB139" i="16"/>
  <c r="AB118" i="2"/>
  <c r="AB73" i="1"/>
  <c r="AB95" i="7"/>
  <c r="AB137" i="7"/>
  <c r="AB71" i="1"/>
  <c r="H36" i="6"/>
  <c r="H15" i="7"/>
  <c r="H15" i="16"/>
  <c r="H78" i="2"/>
  <c r="H14" i="16"/>
  <c r="H10" i="7"/>
  <c r="H53" i="7"/>
  <c r="H10" i="16"/>
  <c r="H24" i="13"/>
  <c r="H7" i="14"/>
  <c r="H41" i="14"/>
  <c r="AB94" i="2"/>
  <c r="AB95" i="2"/>
  <c r="AB13" i="2"/>
  <c r="AB141" i="2"/>
  <c r="Y144" i="2"/>
  <c r="AB142" i="2"/>
  <c r="AB135" i="2"/>
  <c r="AB138" i="2"/>
  <c r="AB139" i="2"/>
  <c r="Y123" i="2"/>
  <c r="AB116" i="2"/>
  <c r="AB117" i="2"/>
  <c r="AB98" i="2"/>
  <c r="Y101" i="2"/>
  <c r="AB99" i="2"/>
  <c r="AB73" i="2"/>
  <c r="AB74" i="2"/>
  <c r="AB77" i="2"/>
  <c r="AB56" i="2"/>
  <c r="AB57" i="2"/>
  <c r="AB52" i="2"/>
  <c r="AB53" i="2"/>
  <c r="AB35" i="2"/>
  <c r="Y38" i="2"/>
  <c r="AB36" i="2"/>
  <c r="AB29" i="2"/>
  <c r="AB32" i="2"/>
  <c r="AB33" i="2"/>
  <c r="AB14" i="2"/>
  <c r="AB10" i="2"/>
  <c r="AB118" i="1"/>
  <c r="AB119" i="1"/>
  <c r="AB97" i="1"/>
  <c r="AB98" i="1"/>
  <c r="AB75" i="1"/>
  <c r="Y79" i="1"/>
  <c r="F8" i="18" s="1"/>
  <c r="AB76" i="1"/>
  <c r="AB54" i="1"/>
  <c r="AB55" i="1"/>
  <c r="AB35" i="1"/>
  <c r="Y16" i="3"/>
  <c r="Y16" i="13"/>
  <c r="Z135" i="10"/>
  <c r="Y132" i="8"/>
  <c r="Y290" i="7"/>
  <c r="Y80" i="2"/>
  <c r="Y16" i="15"/>
  <c r="Z101" i="10"/>
  <c r="Z50" i="10"/>
  <c r="Z33" i="10"/>
  <c r="Y269" i="8"/>
  <c r="Y248" i="7"/>
  <c r="Y164" i="7"/>
  <c r="AB161" i="7"/>
  <c r="Y59" i="7"/>
  <c r="Y37" i="1"/>
  <c r="F13" i="18" s="1"/>
  <c r="I93" i="10"/>
  <c r="I100" i="10"/>
  <c r="I111" i="10"/>
  <c r="I127" i="10"/>
  <c r="I130" i="10"/>
  <c r="I145" i="10"/>
  <c r="I148" i="10"/>
  <c r="I177" i="10"/>
  <c r="I182" i="10"/>
  <c r="I200" i="10"/>
  <c r="H12" i="11"/>
  <c r="H26" i="11"/>
  <c r="H29" i="11"/>
  <c r="H49" i="11"/>
  <c r="AB30" i="6"/>
  <c r="AB10" i="7"/>
  <c r="AB31" i="7"/>
  <c r="I92" i="10"/>
  <c r="I101" i="10"/>
  <c r="I110" i="10"/>
  <c r="I115" i="10"/>
  <c r="I118" i="10"/>
  <c r="I135" i="10"/>
  <c r="I164" i="10"/>
  <c r="I185" i="10"/>
  <c r="I196" i="10"/>
  <c r="I199" i="10"/>
  <c r="H41" i="11"/>
  <c r="H46" i="11"/>
  <c r="AB31" i="6"/>
  <c r="AB7" i="7"/>
  <c r="AB11" i="7"/>
  <c r="AB30" i="7"/>
  <c r="AB50" i="7"/>
  <c r="H7" i="2"/>
  <c r="H144" i="2"/>
  <c r="H159" i="2"/>
  <c r="H160" i="2"/>
  <c r="H163" i="2"/>
  <c r="H164" i="2"/>
  <c r="H179" i="2"/>
  <c r="H180" i="2"/>
  <c r="H183" i="2"/>
  <c r="H184" i="2"/>
  <c r="H187" i="2"/>
  <c r="H7" i="3"/>
  <c r="H17" i="3" s="1"/>
  <c r="D88" i="21" s="1"/>
  <c r="H8" i="4"/>
  <c r="H9" i="4"/>
  <c r="H12" i="4"/>
  <c r="H13" i="4"/>
  <c r="H16" i="4"/>
  <c r="H73" i="5"/>
  <c r="H74" i="5"/>
  <c r="H77" i="5"/>
  <c r="H78" i="5"/>
  <c r="H81" i="5"/>
  <c r="H50" i="5"/>
  <c r="H51" i="5"/>
  <c r="H54" i="5"/>
  <c r="H55" i="5"/>
  <c r="H58" i="5"/>
  <c r="H59" i="5"/>
  <c r="H29" i="5"/>
  <c r="H30" i="5"/>
  <c r="H33" i="5"/>
  <c r="H34" i="5"/>
  <c r="H37" i="5"/>
  <c r="H8" i="5"/>
  <c r="H9" i="5"/>
  <c r="H12" i="5"/>
  <c r="H13" i="5"/>
  <c r="H16" i="5"/>
  <c r="H8" i="6"/>
  <c r="H9" i="6"/>
  <c r="H12" i="6"/>
  <c r="H13" i="6"/>
  <c r="H16" i="6"/>
  <c r="H29" i="6"/>
  <c r="H30" i="6"/>
  <c r="H33" i="6"/>
  <c r="AB28" i="1"/>
  <c r="AB33" i="1"/>
  <c r="AB49" i="1"/>
  <c r="AB52" i="1"/>
  <c r="AB53" i="1"/>
  <c r="AB72" i="1"/>
  <c r="AB53" i="7"/>
  <c r="AB54" i="7"/>
  <c r="AB73" i="7"/>
  <c r="AB74" i="7"/>
  <c r="AB94" i="7"/>
  <c r="AB7" i="12"/>
  <c r="AB24" i="12"/>
  <c r="AB11" i="13"/>
  <c r="AB26" i="13"/>
  <c r="AB10" i="14"/>
  <c r="AB11" i="14"/>
  <c r="H94" i="1"/>
  <c r="H98" i="1"/>
  <c r="H37" i="6"/>
  <c r="H8" i="7"/>
  <c r="H9" i="7"/>
  <c r="H12" i="7"/>
  <c r="H13" i="7"/>
  <c r="H16" i="7"/>
  <c r="H28" i="7"/>
  <c r="H29" i="7"/>
  <c r="H32" i="7"/>
  <c r="H33" i="7"/>
  <c r="H36" i="7"/>
  <c r="H37" i="7"/>
  <c r="H51" i="7"/>
  <c r="H52" i="7"/>
  <c r="H55" i="7"/>
  <c r="H56" i="7"/>
  <c r="H59" i="7"/>
  <c r="H71" i="7"/>
  <c r="H72" i="7"/>
  <c r="H75" i="7"/>
  <c r="H269" i="7"/>
  <c r="H37" i="8"/>
  <c r="H63" i="11"/>
  <c r="H64" i="11"/>
  <c r="H9" i="12"/>
  <c r="H12" i="12"/>
  <c r="H13" i="12"/>
  <c r="H25" i="12"/>
  <c r="H28" i="12"/>
  <c r="H56" i="16"/>
  <c r="H179" i="16"/>
  <c r="H180" i="16"/>
  <c r="AB91" i="1"/>
  <c r="AB94" i="1"/>
  <c r="AB95" i="1"/>
  <c r="AB112" i="1"/>
  <c r="AB115" i="1"/>
  <c r="AB116" i="1"/>
  <c r="AB9" i="2"/>
  <c r="AB115" i="7"/>
  <c r="AB116" i="7"/>
  <c r="AB119" i="7"/>
  <c r="AB136" i="7"/>
  <c r="AB285" i="7"/>
  <c r="AB8" i="8"/>
  <c r="AB9" i="8"/>
  <c r="AC195" i="10"/>
  <c r="AB44" i="14"/>
  <c r="AB9" i="15"/>
  <c r="AB24" i="15"/>
  <c r="AB41" i="15"/>
  <c r="AB44" i="15"/>
  <c r="AB45" i="15"/>
  <c r="AB32" i="16"/>
  <c r="AB51" i="16"/>
  <c r="AB73" i="16"/>
  <c r="AB95" i="16"/>
  <c r="AB96" i="16"/>
  <c r="AB117" i="16"/>
  <c r="AB120" i="16"/>
  <c r="AB134" i="16"/>
  <c r="AB138" i="16"/>
  <c r="AB155" i="16"/>
  <c r="AB158" i="16"/>
  <c r="AB180" i="16"/>
  <c r="AB183" i="16"/>
  <c r="H28" i="5"/>
  <c r="H35" i="5"/>
  <c r="H7" i="5"/>
  <c r="H14" i="5"/>
  <c r="H15" i="5"/>
  <c r="H10" i="6"/>
  <c r="H11" i="6"/>
  <c r="H32" i="6"/>
  <c r="H10" i="11"/>
  <c r="H11" i="11"/>
  <c r="H14" i="11"/>
  <c r="H15" i="11"/>
  <c r="H27" i="11"/>
  <c r="H28" i="11"/>
  <c r="H32" i="11"/>
  <c r="AB34" i="1"/>
  <c r="AB13" i="7"/>
  <c r="AC41" i="10"/>
  <c r="AC44" i="10"/>
  <c r="AC61" i="10"/>
  <c r="AC78" i="10"/>
  <c r="AC94" i="10"/>
  <c r="AC95" i="10"/>
  <c r="AC112" i="10"/>
  <c r="AB25" i="12"/>
  <c r="AB26" i="12"/>
  <c r="AB8" i="13"/>
  <c r="AB9" i="13"/>
  <c r="AB28" i="13"/>
  <c r="AB8" i="14"/>
  <c r="AB123" i="8"/>
  <c r="H106" i="8"/>
  <c r="AB90" i="8"/>
  <c r="AB91" i="8"/>
  <c r="AB260" i="8"/>
  <c r="AB263" i="8"/>
  <c r="AB264" i="8"/>
  <c r="H50" i="8"/>
  <c r="H51" i="8"/>
  <c r="H54" i="8"/>
  <c r="H55" i="8"/>
  <c r="H58" i="8"/>
  <c r="H70" i="8"/>
  <c r="H71" i="8"/>
  <c r="H74" i="8"/>
  <c r="H75" i="8"/>
  <c r="H78" i="8"/>
  <c r="H79" i="8"/>
  <c r="H87" i="8"/>
  <c r="H88" i="8"/>
  <c r="H91" i="8"/>
  <c r="H92" i="8"/>
  <c r="H95" i="8"/>
  <c r="H96" i="8"/>
  <c r="H105" i="8"/>
  <c r="H109" i="8"/>
  <c r="H110" i="8"/>
  <c r="H113" i="8"/>
  <c r="H114" i="8"/>
  <c r="H123" i="8"/>
  <c r="H124" i="8"/>
  <c r="H127" i="8"/>
  <c r="H128" i="8"/>
  <c r="H131" i="8"/>
  <c r="H132" i="8"/>
  <c r="H141" i="8"/>
  <c r="H142" i="8"/>
  <c r="H145" i="8"/>
  <c r="H146" i="8"/>
  <c r="H149" i="8"/>
  <c r="H157" i="8"/>
  <c r="H158" i="8"/>
  <c r="H161" i="8"/>
  <c r="H162" i="8"/>
  <c r="AB87" i="8"/>
  <c r="AB126" i="8"/>
  <c r="AB142" i="8"/>
  <c r="AB143" i="8"/>
  <c r="AB157" i="8"/>
  <c r="AB174" i="8"/>
  <c r="AB177" i="8"/>
  <c r="AB178" i="8"/>
  <c r="AB191" i="8"/>
  <c r="AB195" i="8"/>
  <c r="AB209" i="8"/>
  <c r="AB212" i="8"/>
  <c r="AB213" i="8"/>
  <c r="AB226" i="8"/>
  <c r="AB229" i="8"/>
  <c r="AB230" i="8"/>
  <c r="AB245" i="8"/>
  <c r="AB246" i="8"/>
  <c r="AB249" i="8"/>
  <c r="H165" i="8"/>
  <c r="H175" i="8"/>
  <c r="H180" i="8"/>
  <c r="H192" i="8"/>
  <c r="H196" i="8"/>
  <c r="H200" i="8"/>
  <c r="H210" i="8"/>
  <c r="H214" i="8"/>
  <c r="H226" i="8"/>
  <c r="H231" i="8"/>
  <c r="H235" i="8"/>
  <c r="H244" i="8"/>
  <c r="H249" i="8"/>
  <c r="H252" i="8"/>
  <c r="H261" i="8"/>
  <c r="H265" i="8"/>
  <c r="H268" i="8"/>
  <c r="H52" i="8"/>
  <c r="H56" i="8"/>
  <c r="H57" i="8"/>
  <c r="AB7" i="8"/>
  <c r="AB10" i="8"/>
  <c r="AB11" i="8"/>
  <c r="AB30" i="8"/>
  <c r="AB31" i="8"/>
  <c r="AB34" i="8"/>
  <c r="AB51" i="8"/>
  <c r="AB52" i="8"/>
  <c r="AB72" i="8"/>
  <c r="AB73" i="8"/>
  <c r="AB76" i="8"/>
  <c r="AB107" i="8"/>
  <c r="AB108" i="8"/>
  <c r="AB248" i="8"/>
  <c r="H166" i="8"/>
  <c r="H176" i="8"/>
  <c r="H179" i="8"/>
  <c r="H183" i="8"/>
  <c r="H193" i="8"/>
  <c r="H197" i="8"/>
  <c r="H211" i="8"/>
  <c r="H215" i="8"/>
  <c r="H218" i="8"/>
  <c r="H227" i="8"/>
  <c r="H230" i="8"/>
  <c r="H234" i="8"/>
  <c r="H245" i="8"/>
  <c r="H248" i="8"/>
  <c r="H260" i="8"/>
  <c r="H264" i="8"/>
  <c r="H269" i="8"/>
  <c r="H8" i="8"/>
  <c r="H9" i="8"/>
  <c r="H12" i="8"/>
  <c r="H13" i="8"/>
  <c r="H16" i="8"/>
  <c r="H28" i="8"/>
  <c r="H29" i="8"/>
  <c r="H32" i="8"/>
  <c r="H33" i="8"/>
  <c r="H36" i="8"/>
  <c r="AB76" i="2"/>
  <c r="AB183" i="2"/>
  <c r="AB139" i="7"/>
  <c r="AB244" i="7"/>
  <c r="AB265" i="7"/>
  <c r="AB34" i="2"/>
  <c r="AB12" i="4"/>
  <c r="AB12" i="5"/>
  <c r="AB181" i="7"/>
  <c r="AB202" i="7"/>
  <c r="AC182" i="10"/>
  <c r="AC199" i="10"/>
  <c r="AB12" i="11"/>
  <c r="H162" i="2"/>
  <c r="H166" i="2"/>
  <c r="H117" i="7"/>
  <c r="I99" i="10"/>
  <c r="AB93" i="2"/>
  <c r="AB136" i="2"/>
  <c r="AB194" i="8"/>
  <c r="AB211" i="8"/>
  <c r="AB227" i="8"/>
  <c r="AB30" i="16"/>
  <c r="AB135" i="16"/>
  <c r="H118" i="2"/>
  <c r="H122" i="2"/>
  <c r="H142" i="2"/>
  <c r="H165" i="2"/>
  <c r="H181" i="2"/>
  <c r="H58" i="7"/>
  <c r="H116" i="7"/>
  <c r="H160" i="8"/>
  <c r="H181" i="8"/>
  <c r="H182" i="8"/>
  <c r="H194" i="8"/>
  <c r="I78" i="10"/>
  <c r="H9" i="13"/>
  <c r="H13" i="13"/>
  <c r="H27" i="13"/>
  <c r="H31" i="13"/>
  <c r="H10" i="14"/>
  <c r="H11" i="14"/>
  <c r="H14" i="14"/>
  <c r="H137" i="16"/>
  <c r="AB8" i="2"/>
  <c r="AB31" i="2"/>
  <c r="AB51" i="2"/>
  <c r="AB51" i="5"/>
  <c r="AB74" i="5"/>
  <c r="AB135" i="7"/>
  <c r="AB177" i="7"/>
  <c r="AB178" i="7"/>
  <c r="AB50" i="8"/>
  <c r="AB125" i="8"/>
  <c r="AB158" i="8"/>
  <c r="AC60" i="10"/>
  <c r="AC93" i="10"/>
  <c r="AC110" i="10"/>
  <c r="AB42" i="14"/>
  <c r="AB43" i="14"/>
  <c r="H112" i="1"/>
  <c r="H113" i="7"/>
  <c r="I194" i="10"/>
  <c r="H24" i="11"/>
  <c r="H113" i="16"/>
  <c r="H28" i="1"/>
  <c r="H157" i="2"/>
  <c r="H174" i="8"/>
  <c r="AB13" i="8"/>
  <c r="AC64" i="10"/>
  <c r="AB33" i="7"/>
  <c r="AB76" i="16"/>
  <c r="AB96" i="1"/>
  <c r="G3" i="18" s="1"/>
  <c r="AB117" i="1"/>
  <c r="AB33" i="5"/>
  <c r="AB12" i="8"/>
  <c r="AB265" i="8"/>
  <c r="AC46" i="10"/>
  <c r="AC63" i="10"/>
  <c r="AB286" i="7"/>
  <c r="AB33" i="8"/>
  <c r="AB54" i="8"/>
  <c r="AB110" i="8"/>
  <c r="AC131" i="10"/>
  <c r="AC148" i="10"/>
  <c r="AB29" i="15"/>
  <c r="H52" i="1"/>
  <c r="H186" i="2"/>
  <c r="H10" i="4"/>
  <c r="H11" i="4"/>
  <c r="H14" i="4"/>
  <c r="H15" i="4"/>
  <c r="H76" i="5"/>
  <c r="H120" i="7"/>
  <c r="H141" i="7"/>
  <c r="H142" i="7"/>
  <c r="H158" i="7"/>
  <c r="H159" i="7"/>
  <c r="H242" i="7"/>
  <c r="H198" i="8"/>
  <c r="H120" i="1"/>
  <c r="H10" i="2"/>
  <c r="H14" i="2"/>
  <c r="H15" i="2"/>
  <c r="H74" i="2"/>
  <c r="H75" i="2"/>
  <c r="H31" i="5"/>
  <c r="H14" i="8"/>
  <c r="H36" i="2"/>
  <c r="H53" i="2"/>
  <c r="H57" i="2"/>
  <c r="H36" i="5"/>
  <c r="H78" i="7"/>
  <c r="H95" i="7"/>
  <c r="H31" i="9"/>
  <c r="H31" i="16"/>
  <c r="AB31" i="1"/>
  <c r="AB159" i="2"/>
  <c r="AB73" i="5"/>
  <c r="AB29" i="7"/>
  <c r="AB52" i="7"/>
  <c r="AB198" i="7"/>
  <c r="AB199" i="7"/>
  <c r="AB49" i="8"/>
  <c r="AB53" i="8"/>
  <c r="AB141" i="8"/>
  <c r="AB176" i="8"/>
  <c r="AB247" i="8"/>
  <c r="AC144" i="10"/>
  <c r="AB9" i="11"/>
  <c r="AB42" i="11"/>
  <c r="AB43" i="11"/>
  <c r="AB59" i="11"/>
  <c r="AB8" i="15"/>
  <c r="AB43" i="15"/>
  <c r="AB8" i="16"/>
  <c r="AB9" i="16"/>
  <c r="AB156" i="16"/>
  <c r="AB177" i="16"/>
  <c r="AB178" i="16"/>
  <c r="H213" i="8"/>
  <c r="H246" i="8"/>
  <c r="H247" i="8"/>
  <c r="I112" i="10"/>
  <c r="I116" i="10"/>
  <c r="I117" i="10"/>
  <c r="H61" i="11"/>
  <c r="H66" i="11"/>
  <c r="H14" i="12"/>
  <c r="H15" i="12"/>
  <c r="H44" i="14"/>
  <c r="AB50" i="1"/>
  <c r="AB51" i="1"/>
  <c r="AB8" i="4"/>
  <c r="AB243" i="7"/>
  <c r="AB262" i="8"/>
  <c r="AB25" i="9"/>
  <c r="AB28" i="9"/>
  <c r="AB9" i="12"/>
  <c r="AB93" i="16"/>
  <c r="AB94" i="16"/>
  <c r="H77" i="1"/>
  <c r="H78" i="1"/>
  <c r="H121" i="2"/>
  <c r="H138" i="2"/>
  <c r="H139" i="2"/>
  <c r="H79" i="5"/>
  <c r="H31" i="7"/>
  <c r="H35" i="7"/>
  <c r="H121" i="7"/>
  <c r="H200" i="7"/>
  <c r="H204" i="7"/>
  <c r="H225" i="7"/>
  <c r="H246" i="7"/>
  <c r="H264" i="7"/>
  <c r="H284" i="7"/>
  <c r="H288" i="7"/>
  <c r="H289" i="7"/>
  <c r="H73" i="8"/>
  <c r="H77" i="8"/>
  <c r="H94" i="8"/>
  <c r="H108" i="8"/>
  <c r="H112" i="8"/>
  <c r="H130" i="8"/>
  <c r="H147" i="8"/>
  <c r="H233" i="8"/>
  <c r="I133" i="10"/>
  <c r="I150" i="10"/>
  <c r="I197" i="10"/>
  <c r="H49" i="14"/>
  <c r="H10" i="15"/>
  <c r="H44" i="15"/>
  <c r="H45" i="15"/>
  <c r="H49" i="15"/>
  <c r="H99" i="16"/>
  <c r="H116" i="16"/>
  <c r="AB72" i="7"/>
  <c r="AB156" i="7"/>
  <c r="AB240" i="7"/>
  <c r="AB106" i="8"/>
  <c r="AB50" i="16"/>
  <c r="H7" i="7"/>
  <c r="H155" i="7"/>
  <c r="H140" i="8"/>
  <c r="H243" i="8"/>
  <c r="H49" i="1"/>
  <c r="H135" i="2"/>
  <c r="H50" i="7"/>
  <c r="H239" i="7"/>
  <c r="H281" i="7"/>
  <c r="I143" i="10"/>
  <c r="H7" i="16"/>
  <c r="AB13" i="11"/>
  <c r="AB78" i="5"/>
  <c r="AC183" i="10"/>
  <c r="AC200" i="10"/>
  <c r="AB13" i="14"/>
  <c r="AB140" i="2"/>
  <c r="AB77" i="5"/>
  <c r="AB12" i="7"/>
  <c r="AB55" i="7"/>
  <c r="AB181" i="16"/>
  <c r="AB97" i="2"/>
  <c r="AB76" i="7"/>
  <c r="AB97" i="7"/>
  <c r="AB118" i="7"/>
  <c r="AB160" i="7"/>
  <c r="AB75" i="8"/>
  <c r="AB145" i="8"/>
  <c r="AB92" i="8"/>
  <c r="AB12" i="2"/>
  <c r="AB55" i="2"/>
  <c r="AB223" i="7"/>
  <c r="AB179" i="8"/>
  <c r="AB196" i="8"/>
  <c r="AB231" i="8"/>
  <c r="AB12" i="14"/>
  <c r="AB12" i="16"/>
  <c r="AB33" i="16"/>
  <c r="AB54" i="16"/>
  <c r="H32" i="1"/>
  <c r="H35" i="1"/>
  <c r="H116" i="1"/>
  <c r="H79" i="2"/>
  <c r="H143" i="2"/>
  <c r="H161" i="2"/>
  <c r="H182" i="2"/>
  <c r="H80" i="5"/>
  <c r="H14" i="6"/>
  <c r="H162" i="7"/>
  <c r="H243" i="7"/>
  <c r="H268" i="7"/>
  <c r="H216" i="8"/>
  <c r="H36" i="1"/>
  <c r="H53" i="1"/>
  <c r="H56" i="1"/>
  <c r="H74" i="1"/>
  <c r="H119" i="1"/>
  <c r="H11" i="2"/>
  <c r="H99" i="2"/>
  <c r="H185" i="2"/>
  <c r="H11" i="5"/>
  <c r="H14" i="7"/>
  <c r="H138" i="7"/>
  <c r="H11" i="8"/>
  <c r="H15" i="8"/>
  <c r="H144" i="8"/>
  <c r="H148" i="8"/>
  <c r="H195" i="8"/>
  <c r="H199" i="8"/>
  <c r="I113" i="10"/>
  <c r="H31" i="11"/>
  <c r="H11" i="16"/>
  <c r="H184" i="16"/>
  <c r="AB51" i="7"/>
  <c r="H57" i="1"/>
  <c r="H183" i="7"/>
  <c r="H57" i="5"/>
  <c r="H32" i="5"/>
  <c r="H15" i="6"/>
  <c r="H35" i="6"/>
  <c r="H11" i="7"/>
  <c r="H54" i="7"/>
  <c r="H57" i="7"/>
  <c r="H99" i="7"/>
  <c r="H163" i="7"/>
  <c r="H247" i="7"/>
  <c r="H265" i="7"/>
  <c r="H267" i="7"/>
  <c r="H285" i="7"/>
  <c r="H35" i="8"/>
  <c r="H53" i="8"/>
  <c r="H164" i="8"/>
  <c r="H178" i="8"/>
  <c r="H217" i="8"/>
  <c r="H250" i="8"/>
  <c r="I31" i="10"/>
  <c r="I198" i="10"/>
  <c r="I202" i="10"/>
  <c r="H65" i="11"/>
  <c r="H28" i="13"/>
  <c r="H15" i="14"/>
  <c r="H48" i="14"/>
  <c r="H48" i="15"/>
  <c r="H55" i="16"/>
  <c r="AB114" i="7"/>
  <c r="AB89" i="8"/>
  <c r="I167" i="10"/>
  <c r="H31" i="12"/>
  <c r="H14" i="15"/>
  <c r="AB30" i="1"/>
  <c r="AB72" i="2"/>
  <c r="AB115" i="2"/>
  <c r="AB137" i="2"/>
  <c r="AB158" i="2"/>
  <c r="AB9" i="4"/>
  <c r="AB8" i="5"/>
  <c r="AB75" i="5"/>
  <c r="AB9" i="7"/>
  <c r="AB28" i="7"/>
  <c r="AB32" i="7"/>
  <c r="AC161" i="10"/>
  <c r="AB30" i="5"/>
  <c r="AB29" i="6"/>
  <c r="H251" i="8"/>
  <c r="H267" i="8"/>
  <c r="I47" i="10"/>
  <c r="I147" i="10"/>
  <c r="I151" i="10"/>
  <c r="I201" i="10"/>
  <c r="H62" i="11"/>
  <c r="H11" i="12"/>
  <c r="H14" i="13"/>
  <c r="H32" i="13"/>
  <c r="H45" i="14"/>
  <c r="H11" i="15"/>
  <c r="H15" i="15"/>
  <c r="H78" i="16"/>
  <c r="H140" i="16"/>
  <c r="H162" i="16"/>
  <c r="H183" i="16"/>
  <c r="AB93" i="1"/>
  <c r="AB114" i="1"/>
  <c r="AB30" i="2"/>
  <c r="AB179" i="2"/>
  <c r="AB29" i="5"/>
  <c r="AB8" i="6"/>
  <c r="AB8" i="7"/>
  <c r="AB282" i="7"/>
  <c r="AB71" i="8"/>
  <c r="AB193" i="8"/>
  <c r="AB228" i="8"/>
  <c r="AC28" i="10"/>
  <c r="AC59" i="10"/>
  <c r="AC128" i="10"/>
  <c r="AC179" i="10"/>
  <c r="AB25" i="15"/>
  <c r="AB244" i="8"/>
  <c r="AC25" i="10"/>
  <c r="AC42" i="10"/>
  <c r="AB8" i="12"/>
  <c r="AB45" i="14"/>
  <c r="AB29" i="16"/>
  <c r="AB115" i="16"/>
  <c r="AB157" i="16"/>
  <c r="AB93" i="7"/>
  <c r="AB219" i="7"/>
  <c r="AB239" i="7"/>
  <c r="AB261" i="7"/>
  <c r="AB281" i="7"/>
  <c r="AB29" i="8"/>
  <c r="AB88" i="8"/>
  <c r="AB124" i="8"/>
  <c r="AB159" i="8"/>
  <c r="AB175" i="8"/>
  <c r="AB192" i="8"/>
  <c r="AB210" i="8"/>
  <c r="AB261" i="8"/>
  <c r="AB26" i="9"/>
  <c r="AC43" i="10"/>
  <c r="AC76" i="10"/>
  <c r="AC127" i="10"/>
  <c r="AC178" i="10"/>
  <c r="AB8" i="11"/>
  <c r="AB27" i="11"/>
  <c r="AB45" i="11"/>
  <c r="AB27" i="13"/>
  <c r="AB136" i="16"/>
  <c r="AB60" i="11"/>
  <c r="AB9" i="14"/>
  <c r="AB26" i="15"/>
  <c r="AB42" i="15"/>
  <c r="AB114" i="16"/>
  <c r="H31" i="1"/>
  <c r="H115" i="1"/>
  <c r="H75" i="5"/>
  <c r="H137" i="7"/>
  <c r="H10" i="8"/>
  <c r="H177" i="8"/>
  <c r="H212" i="8"/>
  <c r="H32" i="2"/>
  <c r="H95" i="2"/>
  <c r="H74" i="7"/>
  <c r="H179" i="7"/>
  <c r="H126" i="8"/>
  <c r="H52" i="16"/>
  <c r="H73" i="1"/>
  <c r="H117" i="2"/>
  <c r="H53" i="5"/>
  <c r="H10" i="5"/>
  <c r="H31" i="6"/>
  <c r="H221" i="7"/>
  <c r="H263" i="7"/>
  <c r="H31" i="8"/>
  <c r="H90" i="8"/>
  <c r="H143" i="8"/>
  <c r="H229" i="8"/>
  <c r="H263" i="8"/>
  <c r="H10" i="9"/>
  <c r="I44" i="10"/>
  <c r="I61" i="10"/>
  <c r="I129" i="10"/>
  <c r="I146" i="10"/>
  <c r="I163" i="10"/>
  <c r="H10" i="12"/>
  <c r="H51" i="16"/>
  <c r="H136" i="16"/>
  <c r="H158" i="2"/>
  <c r="H261" i="7"/>
  <c r="H178" i="2"/>
  <c r="H72" i="5"/>
  <c r="H28" i="6"/>
  <c r="H134" i="7"/>
  <c r="H49" i="8"/>
  <c r="H209" i="8"/>
  <c r="H7" i="11"/>
  <c r="H58" i="11"/>
  <c r="H7" i="15"/>
  <c r="H41" i="15"/>
  <c r="H70" i="1"/>
  <c r="H71" i="2"/>
  <c r="H114" i="2"/>
  <c r="H7" i="4"/>
  <c r="H7" i="6"/>
  <c r="H260" i="7"/>
  <c r="H7" i="8"/>
  <c r="H191" i="8"/>
  <c r="I109" i="10"/>
  <c r="H7" i="12"/>
  <c r="H176" i="16"/>
  <c r="AB179" i="16"/>
  <c r="H177" i="16"/>
  <c r="H185" i="16"/>
  <c r="AB176" i="16"/>
  <c r="H163" i="16"/>
  <c r="H156" i="16"/>
  <c r="H160" i="16"/>
  <c r="H158" i="16"/>
  <c r="H159" i="16"/>
  <c r="AB159" i="16"/>
  <c r="H139" i="16"/>
  <c r="H138" i="16"/>
  <c r="H141" i="16"/>
  <c r="H135" i="16"/>
  <c r="H143" i="16"/>
  <c r="AB137" i="16"/>
  <c r="H117" i="16"/>
  <c r="H120" i="16"/>
  <c r="AB116" i="16"/>
  <c r="H114" i="16"/>
  <c r="H122" i="16"/>
  <c r="AB113" i="16"/>
  <c r="H97" i="16"/>
  <c r="AB92" i="16"/>
  <c r="H95" i="16"/>
  <c r="H96" i="16"/>
  <c r="H71" i="16"/>
  <c r="H74" i="16"/>
  <c r="H79" i="16"/>
  <c r="AB72" i="16"/>
  <c r="AB77" i="16"/>
  <c r="H76" i="16"/>
  <c r="AB74" i="16"/>
  <c r="H53" i="16"/>
  <c r="H50" i="16"/>
  <c r="H58" i="16"/>
  <c r="H54" i="16"/>
  <c r="AB52" i="16"/>
  <c r="H29" i="16"/>
  <c r="H37" i="16"/>
  <c r="AB31" i="16"/>
  <c r="H35" i="16"/>
  <c r="H28" i="16"/>
  <c r="H36" i="16"/>
  <c r="AB28" i="16"/>
  <c r="H16" i="16"/>
  <c r="AB11" i="16"/>
  <c r="AB10" i="16"/>
  <c r="H12" i="16"/>
  <c r="AB7" i="16"/>
  <c r="H42" i="15"/>
  <c r="H50" i="15"/>
  <c r="H47" i="15"/>
  <c r="H27" i="15"/>
  <c r="H29" i="15"/>
  <c r="AB28" i="15"/>
  <c r="H28" i="15"/>
  <c r="H31" i="15"/>
  <c r="AB27" i="15"/>
  <c r="H8" i="15"/>
  <c r="H16" i="15"/>
  <c r="AB13" i="15"/>
  <c r="H13" i="15"/>
  <c r="AB10" i="15"/>
  <c r="H9" i="15"/>
  <c r="H42" i="14"/>
  <c r="H50" i="14"/>
  <c r="H12" i="14"/>
  <c r="AB7" i="14"/>
  <c r="H9" i="14"/>
  <c r="H25" i="13"/>
  <c r="H33" i="13"/>
  <c r="AB25" i="13"/>
  <c r="H30" i="13"/>
  <c r="H7" i="13"/>
  <c r="H10" i="13"/>
  <c r="H15" i="13"/>
  <c r="AB10" i="13"/>
  <c r="H12" i="13"/>
  <c r="AB7" i="13"/>
  <c r="H24" i="12"/>
  <c r="H27" i="12"/>
  <c r="H32" i="12"/>
  <c r="H29" i="12"/>
  <c r="H8" i="12"/>
  <c r="H16" i="12"/>
  <c r="AB10" i="12"/>
  <c r="H59" i="11"/>
  <c r="H67" i="11"/>
  <c r="H45" i="11"/>
  <c r="H48" i="11"/>
  <c r="H42" i="11"/>
  <c r="H50" i="11"/>
  <c r="H25" i="11"/>
  <c r="H33" i="11"/>
  <c r="AB25" i="11"/>
  <c r="H30" i="11"/>
  <c r="AB26" i="11"/>
  <c r="H9" i="11"/>
  <c r="AB7" i="11"/>
  <c r="H8" i="11"/>
  <c r="H16" i="11"/>
  <c r="H13" i="11"/>
  <c r="AB11" i="11"/>
  <c r="AC198" i="10"/>
  <c r="AC196" i="10"/>
  <c r="I195" i="10"/>
  <c r="I203" i="10"/>
  <c r="AC197" i="10"/>
  <c r="I181" i="10"/>
  <c r="I184" i="10"/>
  <c r="I178" i="10"/>
  <c r="I186" i="10"/>
  <c r="AC180" i="10"/>
  <c r="I161" i="10"/>
  <c r="I169" i="10"/>
  <c r="AC162" i="10"/>
  <c r="AC165" i="10"/>
  <c r="I160" i="10"/>
  <c r="I168" i="10"/>
  <c r="I165" i="10"/>
  <c r="I144" i="10"/>
  <c r="I152" i="10"/>
  <c r="AC145" i="10"/>
  <c r="I149" i="10"/>
  <c r="AC147" i="10"/>
  <c r="I126" i="10"/>
  <c r="I134" i="10"/>
  <c r="I131" i="10"/>
  <c r="AC130" i="10"/>
  <c r="AC129" i="10"/>
  <c r="AC111" i="10"/>
  <c r="AC114" i="10"/>
  <c r="I114" i="10"/>
  <c r="I97" i="10"/>
  <c r="I95" i="10"/>
  <c r="AC97" i="10"/>
  <c r="I96" i="10"/>
  <c r="I76" i="10"/>
  <c r="I84" i="10"/>
  <c r="AC77" i="10"/>
  <c r="AC80" i="10"/>
  <c r="I82" i="10"/>
  <c r="I75" i="10"/>
  <c r="I83" i="10"/>
  <c r="I62" i="10"/>
  <c r="I65" i="10"/>
  <c r="AC58" i="10"/>
  <c r="I59" i="10"/>
  <c r="I67" i="10"/>
  <c r="AC62" i="10"/>
  <c r="I45" i="10"/>
  <c r="I48" i="10"/>
  <c r="I42" i="10"/>
  <c r="I50" i="10"/>
  <c r="AC45" i="10"/>
  <c r="I24" i="10"/>
  <c r="I27" i="10"/>
  <c r="I32" i="10"/>
  <c r="I29" i="10"/>
  <c r="AC10" i="10"/>
  <c r="I8" i="10"/>
  <c r="I16" i="10"/>
  <c r="H29" i="9"/>
  <c r="H27" i="9"/>
  <c r="H28" i="9"/>
  <c r="H14" i="9"/>
  <c r="H8" i="9"/>
  <c r="H16" i="9"/>
  <c r="H7" i="9"/>
  <c r="H15" i="9"/>
  <c r="AB8" i="9"/>
  <c r="I11" i="10"/>
  <c r="I14" i="10"/>
  <c r="AC8" i="10"/>
  <c r="I10" i="10"/>
  <c r="AC9" i="10"/>
  <c r="AC12" i="10"/>
  <c r="H33" i="1"/>
  <c r="AB29" i="1"/>
  <c r="AB32" i="1"/>
  <c r="AB71" i="16"/>
  <c r="AB75" i="16"/>
  <c r="AB49" i="16"/>
  <c r="AB53" i="16"/>
  <c r="AB7" i="15"/>
  <c r="AB11" i="15"/>
  <c r="AB24" i="13"/>
  <c r="AB24" i="11"/>
  <c r="AB28" i="11"/>
  <c r="AC160" i="10"/>
  <c r="AC164" i="10"/>
  <c r="AC109" i="10"/>
  <c r="AC113" i="10"/>
  <c r="AC92" i="10"/>
  <c r="AC96" i="10"/>
  <c r="AC75" i="10"/>
  <c r="AC79" i="10"/>
  <c r="AC7" i="10"/>
  <c r="AC11" i="10"/>
  <c r="AB7" i="9"/>
  <c r="AB140" i="8"/>
  <c r="AB144" i="8"/>
  <c r="AB105" i="8"/>
  <c r="AB109" i="8"/>
  <c r="AB70" i="8"/>
  <c r="AB74" i="8"/>
  <c r="AB28" i="8"/>
  <c r="AB32" i="8"/>
  <c r="AB260" i="7"/>
  <c r="AB264" i="7"/>
  <c r="AB218" i="7"/>
  <c r="AB222" i="7"/>
  <c r="AB155" i="7"/>
  <c r="AB159" i="7"/>
  <c r="AB134" i="7"/>
  <c r="AB138" i="7"/>
  <c r="AB113" i="7"/>
  <c r="AB117" i="7"/>
  <c r="AB92" i="7"/>
  <c r="AB96" i="7"/>
  <c r="AB71" i="7"/>
  <c r="AB75" i="7"/>
  <c r="AB28" i="6"/>
  <c r="AB32" i="6"/>
  <c r="AB7" i="6"/>
  <c r="AB11" i="6"/>
  <c r="AB50" i="5"/>
  <c r="AB54" i="5"/>
  <c r="AB178" i="2"/>
  <c r="AB182" i="2"/>
  <c r="AB114" i="2"/>
  <c r="AB92" i="2"/>
  <c r="AB96" i="2"/>
  <c r="AB71" i="2"/>
  <c r="AB75" i="2"/>
  <c r="AB50" i="2"/>
  <c r="AB54" i="2"/>
  <c r="AB7" i="2"/>
  <c r="AB11" i="2"/>
  <c r="AB70" i="1"/>
  <c r="AB74" i="1"/>
  <c r="E186" i="16"/>
  <c r="H157" i="16"/>
  <c r="H161" i="16"/>
  <c r="E165" i="16"/>
  <c r="E144" i="16"/>
  <c r="H115" i="16"/>
  <c r="H119" i="16"/>
  <c r="E123" i="16"/>
  <c r="E102" i="16"/>
  <c r="H94" i="16"/>
  <c r="H98" i="16"/>
  <c r="E81" i="16"/>
  <c r="H73" i="16"/>
  <c r="H77" i="16"/>
  <c r="E59" i="16"/>
  <c r="E38" i="16"/>
  <c r="H30" i="16"/>
  <c r="H34" i="16"/>
  <c r="E17" i="16"/>
  <c r="E51" i="15"/>
  <c r="E34" i="15"/>
  <c r="H26" i="15"/>
  <c r="H30" i="15"/>
  <c r="E17" i="15"/>
  <c r="E51" i="14"/>
  <c r="K34" i="14"/>
  <c r="E34" i="14"/>
  <c r="H34" i="14"/>
  <c r="D52" i="21" s="1"/>
  <c r="E17" i="14"/>
  <c r="E34" i="13"/>
  <c r="E17" i="13"/>
  <c r="E34" i="12"/>
  <c r="H26" i="12"/>
  <c r="H30" i="12"/>
  <c r="E17" i="12"/>
  <c r="E68" i="11"/>
  <c r="E51" i="11"/>
  <c r="H43" i="11"/>
  <c r="H47" i="11"/>
  <c r="E34" i="11"/>
  <c r="E17" i="11"/>
  <c r="F204" i="10"/>
  <c r="F187" i="10"/>
  <c r="I179" i="10"/>
  <c r="I183" i="10"/>
  <c r="I162" i="10"/>
  <c r="I166" i="10"/>
  <c r="F170" i="10"/>
  <c r="F153" i="10"/>
  <c r="F136" i="10"/>
  <c r="I128" i="10"/>
  <c r="I132" i="10"/>
  <c r="F119" i="10"/>
  <c r="F102" i="10"/>
  <c r="C35" i="21" s="1"/>
  <c r="I94" i="10"/>
  <c r="I98" i="10"/>
  <c r="F85" i="10"/>
  <c r="I77" i="10"/>
  <c r="I81" i="10"/>
  <c r="F68" i="10"/>
  <c r="I60" i="10"/>
  <c r="I64" i="10"/>
  <c r="F51" i="10"/>
  <c r="F34" i="10"/>
  <c r="I26" i="10"/>
  <c r="I30" i="10"/>
  <c r="I9" i="10"/>
  <c r="I13" i="10"/>
  <c r="F17" i="10"/>
  <c r="E34" i="9"/>
  <c r="H26" i="9"/>
  <c r="H30" i="9"/>
  <c r="E17" i="9"/>
  <c r="H9" i="9"/>
  <c r="H13" i="9"/>
  <c r="E270" i="8"/>
  <c r="H262" i="8"/>
  <c r="H266" i="8"/>
  <c r="E253" i="8"/>
  <c r="H228" i="8"/>
  <c r="H232" i="8"/>
  <c r="E236" i="8"/>
  <c r="E219" i="8"/>
  <c r="E201" i="8"/>
  <c r="E184" i="8"/>
  <c r="E167" i="8"/>
  <c r="H159" i="8"/>
  <c r="H163" i="8"/>
  <c r="E150" i="8"/>
  <c r="E133" i="8"/>
  <c r="H125" i="8"/>
  <c r="H129" i="8"/>
  <c r="E115" i="8"/>
  <c r="H107" i="8"/>
  <c r="H111" i="8"/>
  <c r="E97" i="8"/>
  <c r="H89" i="8"/>
  <c r="H93" i="8"/>
  <c r="H72" i="8"/>
  <c r="H76" i="8"/>
  <c r="E59" i="8"/>
  <c r="E38" i="8"/>
  <c r="H30" i="8"/>
  <c r="H34" i="8"/>
  <c r="E17" i="8"/>
  <c r="E291" i="7"/>
  <c r="E270" i="7"/>
  <c r="E249" i="7"/>
  <c r="E228" i="7"/>
  <c r="H220" i="7"/>
  <c r="H224" i="7"/>
  <c r="E207" i="7"/>
  <c r="H199" i="7"/>
  <c r="H203" i="7"/>
  <c r="E186" i="7"/>
  <c r="H178" i="7"/>
  <c r="H182" i="7"/>
  <c r="E165" i="7"/>
  <c r="E144" i="7"/>
  <c r="E123" i="7"/>
  <c r="E102" i="7"/>
  <c r="H94" i="7"/>
  <c r="H98" i="7"/>
  <c r="H73" i="7"/>
  <c r="H77" i="7"/>
  <c r="E60" i="7"/>
  <c r="E38" i="7"/>
  <c r="H30" i="7"/>
  <c r="H34" i="7"/>
  <c r="E17" i="7"/>
  <c r="E38" i="6"/>
  <c r="E17" i="6"/>
  <c r="E17" i="5"/>
  <c r="E38" i="5"/>
  <c r="E60" i="5"/>
  <c r="H52" i="5"/>
  <c r="H56" i="5"/>
  <c r="E82" i="5"/>
  <c r="E17" i="4"/>
  <c r="K17" i="3"/>
  <c r="E17" i="3"/>
  <c r="E188" i="2"/>
  <c r="E167" i="2"/>
  <c r="E145" i="2"/>
  <c r="E124" i="2"/>
  <c r="E102" i="2"/>
  <c r="H94" i="2"/>
  <c r="H98" i="2"/>
  <c r="E81" i="2"/>
  <c r="E60" i="2"/>
  <c r="H52" i="2"/>
  <c r="H56" i="2"/>
  <c r="E39" i="2"/>
  <c r="H31" i="2"/>
  <c r="H35" i="2"/>
  <c r="E17" i="2"/>
  <c r="E122" i="1"/>
  <c r="E101" i="1"/>
  <c r="H93" i="1"/>
  <c r="H97" i="1"/>
  <c r="E80" i="1"/>
  <c r="E59" i="1"/>
  <c r="E38" i="1"/>
  <c r="C13" i="18" s="1"/>
  <c r="C6" i="18" l="1"/>
  <c r="C8" i="21"/>
  <c r="C3" i="18"/>
  <c r="C5" i="21"/>
  <c r="C8" i="18"/>
  <c r="C10" i="21"/>
  <c r="C4" i="18"/>
  <c r="C6" i="21"/>
  <c r="AB16" i="9"/>
  <c r="AB37" i="16"/>
  <c r="AB166" i="2"/>
  <c r="AB16" i="4"/>
  <c r="AB16" i="5"/>
  <c r="AB166" i="8"/>
  <c r="AC169" i="10"/>
  <c r="AB33" i="9"/>
  <c r="AB269" i="8"/>
  <c r="AC118" i="10"/>
  <c r="AB206" i="7"/>
  <c r="AC33" i="10"/>
  <c r="AB59" i="5"/>
  <c r="AB143" i="7"/>
  <c r="AB16" i="11"/>
  <c r="AB149" i="8"/>
  <c r="AB80" i="16"/>
  <c r="AC203" i="10"/>
  <c r="AB37" i="7"/>
  <c r="AB101" i="7"/>
  <c r="AB59" i="7"/>
  <c r="AB200" i="8"/>
  <c r="AB96" i="8"/>
  <c r="AB114" i="8"/>
  <c r="AB67" i="11"/>
  <c r="AB33" i="11"/>
  <c r="AB37" i="6"/>
  <c r="AC67" i="10"/>
  <c r="AB101" i="16"/>
  <c r="AC135" i="10"/>
  <c r="AB37" i="5"/>
  <c r="AB16" i="16"/>
  <c r="AC186" i="10"/>
  <c r="AB50" i="11"/>
  <c r="AB81" i="5"/>
  <c r="AB50" i="14"/>
  <c r="AB185" i="7"/>
  <c r="AB164" i="16"/>
  <c r="AB50" i="15"/>
  <c r="AC84" i="10"/>
  <c r="AB218" i="8"/>
  <c r="AB227" i="7"/>
  <c r="AB33" i="13"/>
  <c r="AB58" i="16"/>
  <c r="AB16" i="13"/>
  <c r="AB185" i="16"/>
  <c r="AB290" i="7"/>
  <c r="AB235" i="8"/>
  <c r="AB183" i="8"/>
  <c r="AB33" i="15"/>
  <c r="AB33" i="12"/>
  <c r="AC152" i="10"/>
  <c r="AB37" i="8"/>
  <c r="AB132" i="8"/>
  <c r="AB16" i="12"/>
  <c r="AB187" i="2"/>
  <c r="AB16" i="6"/>
  <c r="AB80" i="7"/>
  <c r="AB269" i="7"/>
  <c r="AB122" i="16"/>
  <c r="AB58" i="8"/>
  <c r="AB16" i="7"/>
  <c r="AC16" i="10"/>
  <c r="AB79" i="8"/>
  <c r="AB248" i="7"/>
  <c r="AC50" i="10"/>
  <c r="AB122" i="7"/>
  <c r="AC101" i="10"/>
  <c r="AB164" i="7"/>
  <c r="H17" i="16"/>
  <c r="D67" i="21" s="1"/>
  <c r="H17" i="4"/>
  <c r="D42" i="21" s="1"/>
  <c r="F42" i="21" s="1"/>
  <c r="H291" i="7"/>
  <c r="D66" i="21" s="1"/>
  <c r="F66" i="21" s="1"/>
  <c r="H60" i="7"/>
  <c r="D55" i="21" s="1"/>
  <c r="F55" i="21" s="1"/>
  <c r="H82" i="5"/>
  <c r="D7" i="21" s="1"/>
  <c r="F7" i="21" s="1"/>
  <c r="H38" i="6"/>
  <c r="D21" i="21" s="1"/>
  <c r="F21" i="21" s="1"/>
  <c r="H122" i="1"/>
  <c r="D6" i="21" s="1"/>
  <c r="F6" i="21" s="1"/>
  <c r="AB16" i="15"/>
  <c r="AB59" i="2"/>
  <c r="AB144" i="2"/>
  <c r="AB123" i="2"/>
  <c r="AB101" i="2"/>
  <c r="AB80" i="2"/>
  <c r="AB38" i="2"/>
  <c r="AB16" i="2"/>
  <c r="AB121" i="1"/>
  <c r="AB100" i="1"/>
  <c r="AB79" i="1"/>
  <c r="AB58" i="1"/>
  <c r="AB37" i="1"/>
  <c r="C88" i="21"/>
  <c r="F88" i="21" s="1"/>
  <c r="E88" i="21"/>
  <c r="AB143" i="16"/>
  <c r="AB16" i="14"/>
  <c r="AB252" i="8"/>
  <c r="AB16" i="8"/>
  <c r="I187" i="10"/>
  <c r="D40" i="21" s="1"/>
  <c r="H17" i="7"/>
  <c r="D53" i="21" s="1"/>
  <c r="F53" i="21" s="1"/>
  <c r="H102" i="7"/>
  <c r="D56" i="21" s="1"/>
  <c r="F56" i="21" s="1"/>
  <c r="H17" i="5"/>
  <c r="D22" i="21" s="1"/>
  <c r="F22" i="21" s="1"/>
  <c r="C82" i="21"/>
  <c r="C76" i="21"/>
  <c r="C84" i="21"/>
  <c r="C79" i="21"/>
  <c r="C83" i="21"/>
  <c r="C86" i="21"/>
  <c r="C85" i="21"/>
  <c r="C80" i="21"/>
  <c r="C74" i="21"/>
  <c r="C75" i="21"/>
  <c r="C81" i="21"/>
  <c r="C77" i="21"/>
  <c r="C72" i="21"/>
  <c r="C73" i="21"/>
  <c r="C78" i="21"/>
  <c r="H207" i="7"/>
  <c r="D64" i="21" s="1"/>
  <c r="F64" i="21" s="1"/>
  <c r="H17" i="2"/>
  <c r="D48" i="21" s="1"/>
  <c r="F48" i="21" s="1"/>
  <c r="H123" i="7"/>
  <c r="D57" i="21" s="1"/>
  <c r="F57" i="21" s="1"/>
  <c r="H59" i="1"/>
  <c r="D8" i="21" s="1"/>
  <c r="H81" i="7"/>
  <c r="D90" i="21" s="1"/>
  <c r="F90" i="21" s="1"/>
  <c r="H17" i="14"/>
  <c r="D51" i="21" s="1"/>
  <c r="H144" i="16"/>
  <c r="D91" i="21" s="1"/>
  <c r="H270" i="7"/>
  <c r="D63" i="21" s="1"/>
  <c r="F63" i="21" s="1"/>
  <c r="H81" i="2"/>
  <c r="D43" i="21" s="1"/>
  <c r="F43" i="21" s="1"/>
  <c r="H144" i="7"/>
  <c r="D58" i="21" s="1"/>
  <c r="F58" i="21" s="1"/>
  <c r="I170" i="10"/>
  <c r="D39" i="21" s="1"/>
  <c r="H219" i="8"/>
  <c r="D82" i="21" s="1"/>
  <c r="H17" i="6"/>
  <c r="D20" i="21" s="1"/>
  <c r="F20" i="21" s="1"/>
  <c r="H188" i="2"/>
  <c r="D45" i="21" s="1"/>
  <c r="F45" i="21" s="1"/>
  <c r="I85" i="10"/>
  <c r="D34" i="21" s="1"/>
  <c r="H167" i="2"/>
  <c r="D89" i="21" s="1"/>
  <c r="F89" i="21" s="1"/>
  <c r="H38" i="7"/>
  <c r="D54" i="21" s="1"/>
  <c r="F54" i="21" s="1"/>
  <c r="H80" i="8"/>
  <c r="D77" i="21" s="1"/>
  <c r="H270" i="8"/>
  <c r="D86" i="21" s="1"/>
  <c r="F86" i="21" s="1"/>
  <c r="H123" i="16"/>
  <c r="D60" i="21" s="1"/>
  <c r="I119" i="10"/>
  <c r="D36" i="21" s="1"/>
  <c r="H51" i="14"/>
  <c r="D87" i="21" s="1"/>
  <c r="H186" i="16"/>
  <c r="D93" i="21" s="1"/>
  <c r="H253" i="8"/>
  <c r="D85" i="21" s="1"/>
  <c r="H68" i="11"/>
  <c r="D12" i="21" s="1"/>
  <c r="H150" i="8"/>
  <c r="D75" i="21" s="1"/>
  <c r="H60" i="2"/>
  <c r="D50" i="21" s="1"/>
  <c r="F50" i="21" s="1"/>
  <c r="H115" i="8"/>
  <c r="D74" i="21" s="1"/>
  <c r="H34" i="13"/>
  <c r="D27" i="21" s="1"/>
  <c r="H124" i="2"/>
  <c r="D46" i="21" s="1"/>
  <c r="F46" i="21" s="1"/>
  <c r="H17" i="15"/>
  <c r="D19" i="21" s="1"/>
  <c r="H59" i="8"/>
  <c r="D78" i="21" s="1"/>
  <c r="F78" i="21" s="1"/>
  <c r="H184" i="8"/>
  <c r="D81" i="21" s="1"/>
  <c r="H38" i="5"/>
  <c r="D23" i="21" s="1"/>
  <c r="F23" i="21" s="1"/>
  <c r="H145" i="2"/>
  <c r="D47" i="21" s="1"/>
  <c r="F47" i="21" s="1"/>
  <c r="H17" i="8"/>
  <c r="D72" i="21" s="1"/>
  <c r="H249" i="7"/>
  <c r="D65" i="21" s="1"/>
  <c r="F65" i="21" s="1"/>
  <c r="H201" i="8"/>
  <c r="D83" i="21" s="1"/>
  <c r="F83" i="21" s="1"/>
  <c r="H165" i="7"/>
  <c r="D61" i="21" s="1"/>
  <c r="F61" i="21" s="1"/>
  <c r="H228" i="7"/>
  <c r="D62" i="21" s="1"/>
  <c r="F62" i="21" s="1"/>
  <c r="H38" i="8"/>
  <c r="D73" i="21" s="1"/>
  <c r="H97" i="8"/>
  <c r="D79" i="21" s="1"/>
  <c r="H167" i="8"/>
  <c r="D76" i="21" s="1"/>
  <c r="H236" i="8"/>
  <c r="D84" i="21" s="1"/>
  <c r="F84" i="21" s="1"/>
  <c r="H81" i="16"/>
  <c r="D70" i="21" s="1"/>
  <c r="H80" i="1"/>
  <c r="D10" i="21" s="1"/>
  <c r="H39" i="2"/>
  <c r="D49" i="21" s="1"/>
  <c r="F49" i="21" s="1"/>
  <c r="H102" i="2"/>
  <c r="D44" i="21" s="1"/>
  <c r="F44" i="21" s="1"/>
  <c r="H60" i="5"/>
  <c r="D17" i="21" s="1"/>
  <c r="F17" i="21" s="1"/>
  <c r="H186" i="7"/>
  <c r="D71" i="21" s="1"/>
  <c r="F71" i="21" s="1"/>
  <c r="I68" i="10"/>
  <c r="D33" i="21" s="1"/>
  <c r="H38" i="1"/>
  <c r="D15" i="21" s="1"/>
  <c r="I153" i="10"/>
  <c r="D38" i="21" s="1"/>
  <c r="I204" i="10"/>
  <c r="D41" i="21" s="1"/>
  <c r="H34" i="11"/>
  <c r="D13" i="21" s="1"/>
  <c r="H133" i="8"/>
  <c r="D80" i="21" s="1"/>
  <c r="I136" i="10"/>
  <c r="D37" i="21" s="1"/>
  <c r="H34" i="15"/>
  <c r="D18" i="21" s="1"/>
  <c r="H101" i="1"/>
  <c r="D5" i="21" s="1"/>
  <c r="F5" i="21" s="1"/>
  <c r="H17" i="11"/>
  <c r="D16" i="21" s="1"/>
  <c r="H59" i="16"/>
  <c r="D69" i="21" s="1"/>
  <c r="H17" i="12"/>
  <c r="D24" i="21" s="1"/>
  <c r="I51" i="10"/>
  <c r="D32" i="21" s="1"/>
  <c r="H17" i="13"/>
  <c r="D26" i="21" s="1"/>
  <c r="H51" i="15"/>
  <c r="D11" i="21" s="1"/>
  <c r="C93" i="21"/>
  <c r="H165" i="16"/>
  <c r="D92" i="21" s="1"/>
  <c r="C92" i="21"/>
  <c r="C91" i="21"/>
  <c r="C60" i="21"/>
  <c r="C59" i="21"/>
  <c r="H102" i="16"/>
  <c r="D59" i="21" s="1"/>
  <c r="C70" i="21"/>
  <c r="C69" i="21"/>
  <c r="C68" i="21"/>
  <c r="H38" i="16"/>
  <c r="D68" i="21" s="1"/>
  <c r="C67" i="21"/>
  <c r="C11" i="21"/>
  <c r="C18" i="21"/>
  <c r="C19" i="21"/>
  <c r="C87" i="21"/>
  <c r="E52" i="21"/>
  <c r="C52" i="21"/>
  <c r="C51" i="21"/>
  <c r="C27" i="21"/>
  <c r="C26" i="21"/>
  <c r="C25" i="21"/>
  <c r="H34" i="12"/>
  <c r="D25" i="21" s="1"/>
  <c r="C24" i="21"/>
  <c r="C12" i="21"/>
  <c r="H51" i="11"/>
  <c r="D14" i="21" s="1"/>
  <c r="C14" i="21"/>
  <c r="C13" i="21"/>
  <c r="C16" i="21"/>
  <c r="C41" i="21"/>
  <c r="C40" i="21"/>
  <c r="C39" i="21"/>
  <c r="C38" i="21"/>
  <c r="C37" i="21"/>
  <c r="C36" i="21"/>
  <c r="I102" i="10"/>
  <c r="D35" i="21" s="1"/>
  <c r="F35" i="21" s="1"/>
  <c r="C34" i="21"/>
  <c r="C33" i="21"/>
  <c r="C32" i="21"/>
  <c r="I34" i="10"/>
  <c r="D31" i="21" s="1"/>
  <c r="C31" i="21"/>
  <c r="C29" i="21"/>
  <c r="H34" i="9"/>
  <c r="D29" i="21" s="1"/>
  <c r="C28" i="21"/>
  <c r="H17" i="9"/>
  <c r="D28" i="21" s="1"/>
  <c r="I17" i="10"/>
  <c r="D30" i="21" s="1"/>
  <c r="C30" i="21"/>
  <c r="C15" i="21"/>
  <c r="Y8" i="1"/>
  <c r="Y9" i="1"/>
  <c r="Y10" i="1"/>
  <c r="Y11" i="1"/>
  <c r="Y12" i="1"/>
  <c r="Y13" i="1"/>
  <c r="Y14" i="1"/>
  <c r="Y7" i="1"/>
  <c r="AC13" i="1"/>
  <c r="AC12" i="1"/>
  <c r="AC11" i="1"/>
  <c r="AC10" i="1"/>
  <c r="AC9" i="1"/>
  <c r="AC8" i="1"/>
  <c r="AC7" i="1"/>
  <c r="AA14" i="1"/>
  <c r="AA13" i="1"/>
  <c r="AA12" i="1"/>
  <c r="AA11" i="1"/>
  <c r="AA10" i="1"/>
  <c r="AA9" i="1"/>
  <c r="AA8" i="1"/>
  <c r="AA7" i="1"/>
  <c r="Z14" i="1"/>
  <c r="Z13" i="1"/>
  <c r="Z12" i="1"/>
  <c r="Z11" i="1"/>
  <c r="Z10" i="1"/>
  <c r="Z9" i="1"/>
  <c r="Z8" i="1"/>
  <c r="Z7" i="1"/>
  <c r="I16" i="1"/>
  <c r="I15" i="1"/>
  <c r="I14" i="1"/>
  <c r="I13" i="1"/>
  <c r="I12" i="1"/>
  <c r="I11" i="1"/>
  <c r="I10" i="1"/>
  <c r="I9" i="1"/>
  <c r="I8" i="1"/>
  <c r="I7" i="1"/>
  <c r="G16" i="1"/>
  <c r="G15" i="1"/>
  <c r="G14" i="1"/>
  <c r="G13" i="1"/>
  <c r="G12" i="1"/>
  <c r="G11" i="1"/>
  <c r="G10" i="1"/>
  <c r="G9" i="1"/>
  <c r="G8" i="1"/>
  <c r="G7" i="1"/>
  <c r="F16" i="1"/>
  <c r="F15" i="1"/>
  <c r="F14" i="1"/>
  <c r="F13" i="1"/>
  <c r="F12" i="1"/>
  <c r="F11" i="1"/>
  <c r="F10" i="1"/>
  <c r="F9" i="1"/>
  <c r="F8" i="1"/>
  <c r="F7" i="1"/>
  <c r="H21" i="17"/>
  <c r="H22" i="17"/>
  <c r="H20" i="17"/>
  <c r="H19" i="17"/>
  <c r="H15" i="17"/>
  <c r="H16" i="17"/>
  <c r="H17" i="17"/>
  <c r="H18" i="17"/>
  <c r="H14" i="17"/>
  <c r="H13" i="17"/>
  <c r="H12" i="17"/>
  <c r="H11" i="17"/>
  <c r="H7" i="17"/>
  <c r="H8" i="17"/>
  <c r="H9" i="17"/>
  <c r="H10" i="17"/>
  <c r="H6" i="17"/>
  <c r="I22" i="17"/>
  <c r="I21" i="17"/>
  <c r="AD13" i="1" s="1"/>
  <c r="I20" i="17"/>
  <c r="I6" i="17"/>
  <c r="I7" i="17"/>
  <c r="J9" i="1" s="1"/>
  <c r="I8" i="17"/>
  <c r="G8" i="17" s="1"/>
  <c r="I9" i="17"/>
  <c r="G9" i="17" s="1"/>
  <c r="I10" i="17"/>
  <c r="I11" i="17"/>
  <c r="J13" i="1" s="1"/>
  <c r="I12" i="17"/>
  <c r="J14" i="1" s="1"/>
  <c r="I13" i="17"/>
  <c r="I14" i="17"/>
  <c r="G14" i="17" s="1"/>
  <c r="I15" i="17"/>
  <c r="I16" i="17"/>
  <c r="AD8" i="1" s="1"/>
  <c r="I17" i="17"/>
  <c r="G17" i="17" s="1"/>
  <c r="I18" i="17"/>
  <c r="I19" i="17"/>
  <c r="AD11" i="1" s="1"/>
  <c r="AE11" i="1" s="1"/>
  <c r="J7" i="1"/>
  <c r="H5" i="17"/>
  <c r="G6" i="17"/>
  <c r="D6" i="17"/>
  <c r="D7" i="17"/>
  <c r="D8" i="17"/>
  <c r="D9" i="17"/>
  <c r="D10" i="17"/>
  <c r="D11" i="17"/>
  <c r="D12" i="17"/>
  <c r="D13" i="17"/>
  <c r="D14" i="17"/>
  <c r="D15" i="17"/>
  <c r="D16" i="17"/>
  <c r="D17" i="17"/>
  <c r="D18" i="17"/>
  <c r="D19" i="17"/>
  <c r="D20" i="17"/>
  <c r="D21" i="17"/>
  <c r="D22" i="17"/>
  <c r="F73" i="21" l="1"/>
  <c r="F81" i="21"/>
  <c r="F79" i="21"/>
  <c r="F8" i="21"/>
  <c r="Y16" i="1"/>
  <c r="F7" i="18" s="1"/>
  <c r="F10" i="21"/>
  <c r="G16" i="17"/>
  <c r="G88" i="21"/>
  <c r="AB14" i="1"/>
  <c r="AE13" i="1"/>
  <c r="AB13" i="1"/>
  <c r="AC183" i="16"/>
  <c r="AC162" i="16"/>
  <c r="AC141" i="16"/>
  <c r="AC120" i="16"/>
  <c r="AC99" i="16"/>
  <c r="AC78" i="16"/>
  <c r="AC56" i="16"/>
  <c r="AC35" i="16"/>
  <c r="AC14" i="16"/>
  <c r="AC48" i="15"/>
  <c r="AC31" i="15"/>
  <c r="AC14" i="15"/>
  <c r="AC48" i="14"/>
  <c r="AC31" i="14"/>
  <c r="AC14" i="14"/>
  <c r="AC31" i="13"/>
  <c r="AC14" i="13"/>
  <c r="AC31" i="12"/>
  <c r="AC14" i="12"/>
  <c r="AC65" i="11"/>
  <c r="AC48" i="11"/>
  <c r="AC31" i="11"/>
  <c r="AC14" i="11"/>
  <c r="AD201" i="10"/>
  <c r="AD184" i="10"/>
  <c r="AD167" i="10"/>
  <c r="AD150" i="10"/>
  <c r="AD133" i="10"/>
  <c r="AC77" i="8"/>
  <c r="AC56" i="8"/>
  <c r="AC35" i="8"/>
  <c r="AC14" i="8"/>
  <c r="AC288" i="7"/>
  <c r="AC14" i="4"/>
  <c r="AC164" i="2"/>
  <c r="AC121" i="2"/>
  <c r="AC99" i="2"/>
  <c r="AC119" i="1"/>
  <c r="AC98" i="1"/>
  <c r="AC56" i="1"/>
  <c r="AD116" i="10"/>
  <c r="AD99" i="10"/>
  <c r="AD82" i="10"/>
  <c r="AD65" i="10"/>
  <c r="AD48" i="10"/>
  <c r="AD31" i="10"/>
  <c r="AD14" i="10"/>
  <c r="AC31" i="9"/>
  <c r="AC14" i="9"/>
  <c r="AC267" i="8"/>
  <c r="AC250" i="8"/>
  <c r="AC233" i="8"/>
  <c r="AC216" i="8"/>
  <c r="AC198" i="8"/>
  <c r="AC181" i="8"/>
  <c r="AC164" i="8"/>
  <c r="AC147" i="8"/>
  <c r="AC130" i="8"/>
  <c r="AC112" i="8"/>
  <c r="AC267" i="7"/>
  <c r="AC246" i="7"/>
  <c r="AC225" i="7"/>
  <c r="AC204" i="7"/>
  <c r="AC183" i="7"/>
  <c r="AC162" i="7"/>
  <c r="AC141" i="7"/>
  <c r="AC120" i="7"/>
  <c r="AC99" i="7"/>
  <c r="AC78" i="7"/>
  <c r="AC57" i="7"/>
  <c r="AC35" i="7"/>
  <c r="AC14" i="7"/>
  <c r="AC35" i="6"/>
  <c r="AC14" i="6"/>
  <c r="AC79" i="5"/>
  <c r="AC57" i="5"/>
  <c r="AC35" i="5"/>
  <c r="AC14" i="5"/>
  <c r="AC14" i="3"/>
  <c r="AC185" i="2"/>
  <c r="AC142" i="2"/>
  <c r="AC78" i="2"/>
  <c r="AC57" i="2"/>
  <c r="AC36" i="2"/>
  <c r="AC14" i="2"/>
  <c r="AC77" i="1"/>
  <c r="AC35" i="1"/>
  <c r="AC14" i="1"/>
  <c r="AE8" i="1"/>
  <c r="AB10" i="1"/>
  <c r="AB9" i="1"/>
  <c r="AB7" i="1"/>
  <c r="F75" i="21"/>
  <c r="F77" i="21"/>
  <c r="F80" i="21"/>
  <c r="F76" i="21"/>
  <c r="F74" i="21"/>
  <c r="F85" i="21"/>
  <c r="F82" i="21"/>
  <c r="F72" i="21"/>
  <c r="G21" i="17"/>
  <c r="AB12" i="1"/>
  <c r="G13" i="17"/>
  <c r="G7" i="17"/>
  <c r="F18" i="21"/>
  <c r="G22" i="17"/>
  <c r="AD162" i="16"/>
  <c r="AD78" i="16"/>
  <c r="AD14" i="16"/>
  <c r="AD14" i="15"/>
  <c r="AD14" i="14"/>
  <c r="AD48" i="11"/>
  <c r="AE201" i="10"/>
  <c r="AE133" i="10"/>
  <c r="AE82" i="10"/>
  <c r="AD267" i="8"/>
  <c r="AD233" i="8"/>
  <c r="AD198" i="8"/>
  <c r="AD164" i="8"/>
  <c r="AD112" i="8"/>
  <c r="AD77" i="8"/>
  <c r="AD14" i="8"/>
  <c r="AD204" i="7"/>
  <c r="AD120" i="7"/>
  <c r="AD78" i="7"/>
  <c r="AE78" i="7" s="1"/>
  <c r="AD35" i="6"/>
  <c r="AD79" i="5"/>
  <c r="AD14" i="3"/>
  <c r="AD142" i="2"/>
  <c r="AE142" i="2" s="1"/>
  <c r="AD99" i="2"/>
  <c r="AD56" i="1"/>
  <c r="AD120" i="16"/>
  <c r="AD56" i="16"/>
  <c r="AD48" i="15"/>
  <c r="AD48" i="14"/>
  <c r="AD31" i="13"/>
  <c r="AD14" i="12"/>
  <c r="AE167" i="10"/>
  <c r="AF167" i="10" s="1"/>
  <c r="AE65" i="10"/>
  <c r="AF65" i="10" s="1"/>
  <c r="AE14" i="10"/>
  <c r="AD147" i="8"/>
  <c r="AD56" i="8"/>
  <c r="AD288" i="7"/>
  <c r="AD246" i="7"/>
  <c r="AE246" i="7" s="1"/>
  <c r="AD162" i="7"/>
  <c r="AE162" i="7" s="1"/>
  <c r="AD35" i="7"/>
  <c r="AE35" i="7" s="1"/>
  <c r="AD57" i="5"/>
  <c r="AD14" i="5"/>
  <c r="AD185" i="2"/>
  <c r="AD78" i="2"/>
  <c r="AD14" i="2"/>
  <c r="AD98" i="1"/>
  <c r="AD99" i="16"/>
  <c r="AD35" i="16"/>
  <c r="AD14" i="13"/>
  <c r="AD65" i="11"/>
  <c r="AD31" i="11"/>
  <c r="AE184" i="10"/>
  <c r="AE150" i="10"/>
  <c r="AE116" i="10"/>
  <c r="AF116" i="10" s="1"/>
  <c r="AE48" i="10"/>
  <c r="AD31" i="9"/>
  <c r="AD250" i="8"/>
  <c r="AD216" i="8"/>
  <c r="AD181" i="8"/>
  <c r="AD130" i="8"/>
  <c r="AD94" i="8"/>
  <c r="AE94" i="8" s="1"/>
  <c r="AD35" i="8"/>
  <c r="AD225" i="7"/>
  <c r="AE225" i="7" s="1"/>
  <c r="AD183" i="7"/>
  <c r="AD141" i="7"/>
  <c r="AD99" i="7"/>
  <c r="AD57" i="7"/>
  <c r="AE57" i="7" s="1"/>
  <c r="AD14" i="7"/>
  <c r="AD14" i="6"/>
  <c r="AD35" i="5"/>
  <c r="AD14" i="4"/>
  <c r="AE14" i="4" s="1"/>
  <c r="AD121" i="2"/>
  <c r="AD57" i="2"/>
  <c r="AD77" i="1"/>
  <c r="AD183" i="16"/>
  <c r="AD141" i="16"/>
  <c r="AD31" i="15"/>
  <c r="AD31" i="14"/>
  <c r="AD31" i="12"/>
  <c r="AD14" i="11"/>
  <c r="AE14" i="11" s="1"/>
  <c r="AE99" i="10"/>
  <c r="AE31" i="10"/>
  <c r="AD14" i="9"/>
  <c r="AD267" i="7"/>
  <c r="AD164" i="2"/>
  <c r="AD36" i="2"/>
  <c r="AD119" i="1"/>
  <c r="AD35" i="1"/>
  <c r="AD14" i="1"/>
  <c r="AD98" i="16"/>
  <c r="AE98" i="16" s="1"/>
  <c r="AD47" i="15"/>
  <c r="AD13" i="14"/>
  <c r="AE13" i="14" s="1"/>
  <c r="AD13" i="13"/>
  <c r="AE13" i="13" s="1"/>
  <c r="AE183" i="10"/>
  <c r="AF183" i="10" s="1"/>
  <c r="AE166" i="10"/>
  <c r="AF166" i="10" s="1"/>
  <c r="AE115" i="10"/>
  <c r="AF115" i="10" s="1"/>
  <c r="AE81" i="10"/>
  <c r="AF81" i="10" s="1"/>
  <c r="AE47" i="10"/>
  <c r="AF47" i="10" s="1"/>
  <c r="AD30" i="9"/>
  <c r="AD266" i="8"/>
  <c r="AE266" i="8" s="1"/>
  <c r="AD249" i="8"/>
  <c r="AE249" i="8" s="1"/>
  <c r="AD180" i="8"/>
  <c r="AE180" i="8" s="1"/>
  <c r="AD93" i="8"/>
  <c r="AE93" i="8" s="1"/>
  <c r="AD287" i="7"/>
  <c r="AE287" i="7" s="1"/>
  <c r="AD224" i="7"/>
  <c r="AE224" i="7" s="1"/>
  <c r="AD98" i="7"/>
  <c r="AE98" i="7" s="1"/>
  <c r="AD13" i="7"/>
  <c r="AE13" i="7" s="1"/>
  <c r="AD184" i="2"/>
  <c r="AE184" i="2" s="1"/>
  <c r="AD120" i="2"/>
  <c r="AD118" i="1"/>
  <c r="AE118" i="1" s="1"/>
  <c r="AD55" i="1"/>
  <c r="AE55" i="1" s="1"/>
  <c r="AD34" i="1"/>
  <c r="AE34" i="1" s="1"/>
  <c r="AD182" i="16"/>
  <c r="AE182" i="16" s="1"/>
  <c r="AD55" i="16"/>
  <c r="AE55" i="16" s="1"/>
  <c r="AD13" i="15"/>
  <c r="AE13" i="15" s="1"/>
  <c r="AD13" i="12"/>
  <c r="AD30" i="11"/>
  <c r="AE200" i="10"/>
  <c r="AF200" i="10" s="1"/>
  <c r="AE132" i="10"/>
  <c r="AF132" i="10" s="1"/>
  <c r="AD197" i="8"/>
  <c r="AE197" i="8" s="1"/>
  <c r="AD146" i="8"/>
  <c r="AE146" i="8" s="1"/>
  <c r="AD76" i="8"/>
  <c r="AE76" i="8" s="1"/>
  <c r="AD13" i="8"/>
  <c r="AE13" i="8" s="1"/>
  <c r="AD140" i="7"/>
  <c r="AE140" i="7" s="1"/>
  <c r="AD119" i="7"/>
  <c r="AE119" i="7" s="1"/>
  <c r="AD78" i="5"/>
  <c r="AE78" i="5" s="1"/>
  <c r="AD34" i="5"/>
  <c r="AE34" i="5" s="1"/>
  <c r="AD13" i="5"/>
  <c r="AE13" i="5" s="1"/>
  <c r="AD141" i="2"/>
  <c r="AE141" i="2" s="1"/>
  <c r="AD77" i="2"/>
  <c r="AE77" i="2" s="1"/>
  <c r="AD35" i="2"/>
  <c r="AE35" i="2" s="1"/>
  <c r="AD13" i="2"/>
  <c r="AE13" i="2" s="1"/>
  <c r="AD76" i="1"/>
  <c r="AE76" i="1" s="1"/>
  <c r="AD119" i="16"/>
  <c r="AD13" i="16"/>
  <c r="AE13" i="16" s="1"/>
  <c r="AD30" i="14"/>
  <c r="AD30" i="13"/>
  <c r="AD30" i="12"/>
  <c r="AD47" i="11"/>
  <c r="AE149" i="10"/>
  <c r="AF149" i="10" s="1"/>
  <c r="AE98" i="10"/>
  <c r="AF98" i="10" s="1"/>
  <c r="AE64" i="10"/>
  <c r="AF64" i="10" s="1"/>
  <c r="AE30" i="10"/>
  <c r="AF30" i="10" s="1"/>
  <c r="AE13" i="10"/>
  <c r="AF13" i="10" s="1"/>
  <c r="AD13" i="9"/>
  <c r="AD215" i="8"/>
  <c r="AD111" i="8"/>
  <c r="AE111" i="8" s="1"/>
  <c r="AD34" i="8"/>
  <c r="AE34" i="8" s="1"/>
  <c r="AD245" i="7"/>
  <c r="AE245" i="7" s="1"/>
  <c r="AD182" i="7"/>
  <c r="AE182" i="7" s="1"/>
  <c r="AD56" i="7"/>
  <c r="AE56" i="7" s="1"/>
  <c r="AD34" i="7"/>
  <c r="AE34" i="7" s="1"/>
  <c r="AD13" i="6"/>
  <c r="AD13" i="3"/>
  <c r="AD161" i="16"/>
  <c r="AD140" i="16"/>
  <c r="AD77" i="16"/>
  <c r="AE77" i="16" s="1"/>
  <c r="AD34" i="16"/>
  <c r="AE34" i="16" s="1"/>
  <c r="AD30" i="15"/>
  <c r="AE30" i="15" s="1"/>
  <c r="AD47" i="14"/>
  <c r="AD64" i="11"/>
  <c r="AD13" i="11"/>
  <c r="AE13" i="11" s="1"/>
  <c r="AD232" i="8"/>
  <c r="AE232" i="8" s="1"/>
  <c r="AD163" i="8"/>
  <c r="AD129" i="8"/>
  <c r="AD55" i="8"/>
  <c r="AE55" i="8" s="1"/>
  <c r="AD266" i="7"/>
  <c r="AE266" i="7" s="1"/>
  <c r="AD203" i="7"/>
  <c r="AE203" i="7" s="1"/>
  <c r="AD161" i="7"/>
  <c r="AE161" i="7" s="1"/>
  <c r="AD77" i="7"/>
  <c r="AE77" i="7" s="1"/>
  <c r="AD34" i="6"/>
  <c r="AD56" i="5"/>
  <c r="AE56" i="5" s="1"/>
  <c r="AD13" i="4"/>
  <c r="AE13" i="4" s="1"/>
  <c r="AD163" i="2"/>
  <c r="AE163" i="2" s="1"/>
  <c r="AD98" i="2"/>
  <c r="AE98" i="2" s="1"/>
  <c r="AD56" i="2"/>
  <c r="AE56" i="2" s="1"/>
  <c r="AD97" i="1"/>
  <c r="AE97" i="1" s="1"/>
  <c r="G20" i="17"/>
  <c r="AD33" i="16"/>
  <c r="AE33" i="16" s="1"/>
  <c r="AD12" i="16"/>
  <c r="AE12" i="16" s="1"/>
  <c r="AD12" i="14"/>
  <c r="AE12" i="14" s="1"/>
  <c r="AD63" i="11"/>
  <c r="AE63" i="11" s="1"/>
  <c r="AD46" i="11"/>
  <c r="AE46" i="11" s="1"/>
  <c r="AD29" i="11"/>
  <c r="AE29" i="11" s="1"/>
  <c r="AE80" i="10"/>
  <c r="AF80" i="10" s="1"/>
  <c r="AD12" i="9"/>
  <c r="AD248" i="8"/>
  <c r="AE248" i="8" s="1"/>
  <c r="AD231" i="8"/>
  <c r="AE231" i="8" s="1"/>
  <c r="AD214" i="8"/>
  <c r="AE214" i="8" s="1"/>
  <c r="AD196" i="8"/>
  <c r="AE196" i="8" s="1"/>
  <c r="AD179" i="8"/>
  <c r="AE179" i="8" s="1"/>
  <c r="AD162" i="8"/>
  <c r="AD33" i="7"/>
  <c r="AE33" i="7" s="1"/>
  <c r="AD183" i="2"/>
  <c r="AE183" i="2" s="1"/>
  <c r="AD162" i="2"/>
  <c r="AE162" i="2" s="1"/>
  <c r="AD34" i="2"/>
  <c r="AE34" i="2" s="1"/>
  <c r="AD75" i="1"/>
  <c r="AE75" i="1" s="1"/>
  <c r="AD54" i="1"/>
  <c r="AE54" i="1" s="1"/>
  <c r="AD54" i="16"/>
  <c r="AE54" i="16" s="1"/>
  <c r="AD46" i="14"/>
  <c r="AE46" i="14" s="1"/>
  <c r="AD29" i="14"/>
  <c r="AD29" i="12"/>
  <c r="AD12" i="12"/>
  <c r="AE97" i="10"/>
  <c r="AF97" i="10" s="1"/>
  <c r="AE29" i="10"/>
  <c r="AF29" i="10" s="1"/>
  <c r="AD29" i="9"/>
  <c r="AE29" i="9" s="1"/>
  <c r="AD92" i="8"/>
  <c r="AE92" i="8" s="1"/>
  <c r="AD223" i="7"/>
  <c r="AE223" i="7" s="1"/>
  <c r="AD202" i="7"/>
  <c r="AE202" i="7" s="1"/>
  <c r="AD181" i="7"/>
  <c r="AE181" i="7" s="1"/>
  <c r="AD33" i="5"/>
  <c r="AE33" i="5" s="1"/>
  <c r="AD12" i="4"/>
  <c r="AE12" i="4" s="1"/>
  <c r="AD12" i="3"/>
  <c r="AD55" i="2"/>
  <c r="AE55" i="2" s="1"/>
  <c r="AD12" i="2"/>
  <c r="AE12" i="2" s="1"/>
  <c r="AD117" i="1"/>
  <c r="AE117" i="1" s="1"/>
  <c r="AD96" i="1"/>
  <c r="AE96" i="1" s="1"/>
  <c r="AD33" i="1"/>
  <c r="AE33" i="1" s="1"/>
  <c r="AD160" i="16"/>
  <c r="AE160" i="16" s="1"/>
  <c r="AD97" i="16"/>
  <c r="AE97" i="16" s="1"/>
  <c r="AD76" i="16"/>
  <c r="AE76" i="16" s="1"/>
  <c r="AD12" i="15"/>
  <c r="AE12" i="15" s="1"/>
  <c r="AD12" i="13"/>
  <c r="AE12" i="13" s="1"/>
  <c r="AE199" i="10"/>
  <c r="AF199" i="10" s="1"/>
  <c r="AE182" i="10"/>
  <c r="AF182" i="10" s="1"/>
  <c r="AE148" i="10"/>
  <c r="AF148" i="10" s="1"/>
  <c r="AE131" i="10"/>
  <c r="AF131" i="10" s="1"/>
  <c r="AE114" i="10"/>
  <c r="AF114" i="10" s="1"/>
  <c r="AE46" i="10"/>
  <c r="AF46" i="10" s="1"/>
  <c r="AE12" i="10"/>
  <c r="AF12" i="10" s="1"/>
  <c r="AD128" i="8"/>
  <c r="AE128" i="8" s="1"/>
  <c r="AD110" i="8"/>
  <c r="AE110" i="8" s="1"/>
  <c r="AD54" i="8"/>
  <c r="AE54" i="8" s="1"/>
  <c r="AD33" i="8"/>
  <c r="AE33" i="8" s="1"/>
  <c r="AD12" i="8"/>
  <c r="AE12" i="8" s="1"/>
  <c r="AD286" i="7"/>
  <c r="AE286" i="7" s="1"/>
  <c r="AD265" i="7"/>
  <c r="AE265" i="7" s="1"/>
  <c r="AD244" i="7"/>
  <c r="AE244" i="7" s="1"/>
  <c r="AD139" i="7"/>
  <c r="AE139" i="7" s="1"/>
  <c r="AD55" i="5"/>
  <c r="AE55" i="5" s="1"/>
  <c r="AD12" i="5"/>
  <c r="AE12" i="5" s="1"/>
  <c r="AD76" i="2"/>
  <c r="AE76" i="2" s="1"/>
  <c r="AD181" i="16"/>
  <c r="AE181" i="16" s="1"/>
  <c r="AD139" i="16"/>
  <c r="AE139" i="16" s="1"/>
  <c r="AD118" i="16"/>
  <c r="AE118" i="16" s="1"/>
  <c r="AD46" i="15"/>
  <c r="AE46" i="15" s="1"/>
  <c r="AD29" i="15"/>
  <c r="AE29" i="15" s="1"/>
  <c r="AD29" i="13"/>
  <c r="AE29" i="13" s="1"/>
  <c r="AD12" i="11"/>
  <c r="AE12" i="11" s="1"/>
  <c r="AE165" i="10"/>
  <c r="AF165" i="10" s="1"/>
  <c r="AE63" i="10"/>
  <c r="AF63" i="10" s="1"/>
  <c r="AD265" i="8"/>
  <c r="AE265" i="8" s="1"/>
  <c r="AD145" i="8"/>
  <c r="AE145" i="8" s="1"/>
  <c r="AD75" i="8"/>
  <c r="AE75" i="8" s="1"/>
  <c r="AD160" i="7"/>
  <c r="AE160" i="7" s="1"/>
  <c r="AD118" i="7"/>
  <c r="AE118" i="7" s="1"/>
  <c r="AD97" i="7"/>
  <c r="AE97" i="7" s="1"/>
  <c r="AD76" i="7"/>
  <c r="AE76" i="7" s="1"/>
  <c r="AD55" i="7"/>
  <c r="AE55" i="7" s="1"/>
  <c r="AD12" i="7"/>
  <c r="AE12" i="7" s="1"/>
  <c r="AD33" i="6"/>
  <c r="AE33" i="6" s="1"/>
  <c r="AD12" i="6"/>
  <c r="AE12" i="6" s="1"/>
  <c r="AD77" i="5"/>
  <c r="AE77" i="5" s="1"/>
  <c r="AD140" i="2"/>
  <c r="AE140" i="2" s="1"/>
  <c r="AD119" i="2"/>
  <c r="AD97" i="2"/>
  <c r="AE97" i="2" s="1"/>
  <c r="AD12" i="1"/>
  <c r="AE12" i="1" s="1"/>
  <c r="AD28" i="16"/>
  <c r="AE28" i="16" s="1"/>
  <c r="AD7" i="16"/>
  <c r="AE7" i="16" s="1"/>
  <c r="AD24" i="14"/>
  <c r="AD7" i="12"/>
  <c r="AE7" i="12" s="1"/>
  <c r="AD24" i="11"/>
  <c r="AE24" i="11" s="1"/>
  <c r="AD7" i="11"/>
  <c r="AE7" i="11" s="1"/>
  <c r="AD176" i="16"/>
  <c r="AE176" i="16" s="1"/>
  <c r="AD41" i="14"/>
  <c r="AE41" i="14" s="1"/>
  <c r="AD24" i="12"/>
  <c r="AE24" i="12" s="1"/>
  <c r="AD58" i="11"/>
  <c r="AE58" i="11" s="1"/>
  <c r="AE160" i="10"/>
  <c r="AF160" i="10" s="1"/>
  <c r="AE143" i="10"/>
  <c r="AF143" i="10" s="1"/>
  <c r="AE24" i="10"/>
  <c r="AF24" i="10" s="1"/>
  <c r="AD105" i="8"/>
  <c r="AE105" i="8" s="1"/>
  <c r="AD7" i="8"/>
  <c r="AE7" i="8" s="1"/>
  <c r="AD281" i="7"/>
  <c r="AE281" i="7" s="1"/>
  <c r="AD239" i="7"/>
  <c r="AE239" i="7" s="1"/>
  <c r="AD197" i="7"/>
  <c r="AE197" i="7" s="1"/>
  <c r="AD113" i="7"/>
  <c r="AE113" i="7" s="1"/>
  <c r="AD71" i="7"/>
  <c r="AE71" i="7" s="1"/>
  <c r="AD134" i="16"/>
  <c r="AE134" i="16" s="1"/>
  <c r="AD7" i="15"/>
  <c r="AE7" i="15" s="1"/>
  <c r="AE109" i="10"/>
  <c r="AF109" i="10" s="1"/>
  <c r="AE92" i="10"/>
  <c r="AF92" i="10" s="1"/>
  <c r="AD24" i="9"/>
  <c r="AE24" i="9" s="1"/>
  <c r="AD260" i="8"/>
  <c r="AE260" i="8" s="1"/>
  <c r="AD174" i="8"/>
  <c r="AE174" i="8" s="1"/>
  <c r="AD157" i="8"/>
  <c r="AE157" i="8" s="1"/>
  <c r="AD113" i="16"/>
  <c r="AE113" i="16" s="1"/>
  <c r="AD92" i="16"/>
  <c r="AE92" i="16" s="1"/>
  <c r="AD49" i="16"/>
  <c r="AE49" i="16" s="1"/>
  <c r="AD24" i="13"/>
  <c r="AE24" i="13" s="1"/>
  <c r="AD41" i="11"/>
  <c r="AE41" i="11" s="1"/>
  <c r="AE41" i="10"/>
  <c r="AF41" i="10" s="1"/>
  <c r="AE7" i="10"/>
  <c r="AF7" i="10" s="1"/>
  <c r="AD87" i="8"/>
  <c r="AE87" i="8" s="1"/>
  <c r="AD50" i="7"/>
  <c r="AE50" i="7" s="1"/>
  <c r="AD28" i="6"/>
  <c r="AE28" i="6" s="1"/>
  <c r="AD72" i="5"/>
  <c r="AE72" i="5" s="1"/>
  <c r="AD7" i="5"/>
  <c r="AE7" i="5" s="1"/>
  <c r="AD7" i="3"/>
  <c r="AD157" i="2"/>
  <c r="AE157" i="2" s="1"/>
  <c r="AE75" i="10"/>
  <c r="AF75" i="10" s="1"/>
  <c r="AD7" i="9"/>
  <c r="AE7" i="9" s="1"/>
  <c r="AD123" i="8"/>
  <c r="AE123" i="8" s="1"/>
  <c r="AD260" i="7"/>
  <c r="AE260" i="7" s="1"/>
  <c r="AD7" i="4"/>
  <c r="AE7" i="4" s="1"/>
  <c r="AD135" i="2"/>
  <c r="AE135" i="2" s="1"/>
  <c r="AD114" i="2"/>
  <c r="AE114" i="2" s="1"/>
  <c r="AD92" i="2"/>
  <c r="AE92" i="2" s="1"/>
  <c r="AD155" i="16"/>
  <c r="AE155" i="16" s="1"/>
  <c r="AD24" i="15"/>
  <c r="AE24" i="15" s="1"/>
  <c r="AD7" i="13"/>
  <c r="AE7" i="13" s="1"/>
  <c r="AD243" i="8"/>
  <c r="AE243" i="8" s="1"/>
  <c r="AD209" i="8"/>
  <c r="AE209" i="8" s="1"/>
  <c r="AD191" i="8"/>
  <c r="AE191" i="8" s="1"/>
  <c r="AD140" i="8"/>
  <c r="AE140" i="8" s="1"/>
  <c r="AD49" i="8"/>
  <c r="AE49" i="8" s="1"/>
  <c r="AD218" i="7"/>
  <c r="AE218" i="7" s="1"/>
  <c r="AD155" i="7"/>
  <c r="AE155" i="7" s="1"/>
  <c r="AD28" i="7"/>
  <c r="AE28" i="7" s="1"/>
  <c r="AD28" i="5"/>
  <c r="AE28" i="5" s="1"/>
  <c r="AD49" i="1"/>
  <c r="AE49" i="1" s="1"/>
  <c r="AE194" i="10"/>
  <c r="AF194" i="10" s="1"/>
  <c r="AE126" i="10"/>
  <c r="AF126" i="10" s="1"/>
  <c r="AD7" i="7"/>
  <c r="AE7" i="7" s="1"/>
  <c r="AD29" i="2"/>
  <c r="AE29" i="2" s="1"/>
  <c r="AD41" i="15"/>
  <c r="AE41" i="15" s="1"/>
  <c r="AD7" i="14"/>
  <c r="AE7" i="14" s="1"/>
  <c r="AE177" i="10"/>
  <c r="AF177" i="10" s="1"/>
  <c r="AD226" i="8"/>
  <c r="AE226" i="8" s="1"/>
  <c r="AD28" i="8"/>
  <c r="AE28" i="8" s="1"/>
  <c r="AD176" i="7"/>
  <c r="AE176" i="7" s="1"/>
  <c r="AD134" i="7"/>
  <c r="AE134" i="7" s="1"/>
  <c r="AD50" i="5"/>
  <c r="AE50" i="5" s="1"/>
  <c r="AD178" i="2"/>
  <c r="AE178" i="2" s="1"/>
  <c r="AD71" i="2"/>
  <c r="AE71" i="2" s="1"/>
  <c r="AE58" i="10"/>
  <c r="AF58" i="10" s="1"/>
  <c r="AD70" i="8"/>
  <c r="AE70" i="8" s="1"/>
  <c r="AD50" i="2"/>
  <c r="AE50" i="2" s="1"/>
  <c r="AD7" i="2"/>
  <c r="AE7" i="2" s="1"/>
  <c r="AD91" i="1"/>
  <c r="AE91" i="1" s="1"/>
  <c r="AD28" i="1"/>
  <c r="AE28" i="1" s="1"/>
  <c r="AD71" i="16"/>
  <c r="AE71" i="16" s="1"/>
  <c r="AD92" i="7"/>
  <c r="AE92" i="7" s="1"/>
  <c r="AD7" i="6"/>
  <c r="AE7" i="6" s="1"/>
  <c r="AD112" i="1"/>
  <c r="AE112" i="1" s="1"/>
  <c r="AD70" i="1"/>
  <c r="AE70" i="1" s="1"/>
  <c r="AD7" i="1"/>
  <c r="AE7" i="1" s="1"/>
  <c r="AD179" i="16"/>
  <c r="AE179" i="16" s="1"/>
  <c r="AD158" i="16"/>
  <c r="AE158" i="16" s="1"/>
  <c r="AD137" i="16"/>
  <c r="AE137" i="16" s="1"/>
  <c r="AD95" i="16"/>
  <c r="AE95" i="16" s="1"/>
  <c r="AD74" i="16"/>
  <c r="AE74" i="16" s="1"/>
  <c r="AD52" i="16"/>
  <c r="AE52" i="16" s="1"/>
  <c r="AD10" i="15"/>
  <c r="AE10" i="15" s="1"/>
  <c r="AD44" i="14"/>
  <c r="AE44" i="14" s="1"/>
  <c r="AD10" i="13"/>
  <c r="AE10" i="13" s="1"/>
  <c r="AD27" i="12"/>
  <c r="AD44" i="11"/>
  <c r="AE44" i="11" s="1"/>
  <c r="AD116" i="16"/>
  <c r="AE116" i="16" s="1"/>
  <c r="AD44" i="15"/>
  <c r="AE44" i="15" s="1"/>
  <c r="AD27" i="15"/>
  <c r="AE27" i="15" s="1"/>
  <c r="AD27" i="13"/>
  <c r="AE27" i="13" s="1"/>
  <c r="AD27" i="11"/>
  <c r="AE27" i="11" s="1"/>
  <c r="AE197" i="10"/>
  <c r="AF197" i="10" s="1"/>
  <c r="AE95" i="10"/>
  <c r="AF95" i="10" s="1"/>
  <c r="AD10" i="9"/>
  <c r="AD246" i="8"/>
  <c r="AE246" i="8" s="1"/>
  <c r="AD229" i="8"/>
  <c r="AE229" i="8" s="1"/>
  <c r="AD143" i="8"/>
  <c r="AE143" i="8" s="1"/>
  <c r="AD73" i="8"/>
  <c r="AE73" i="8" s="1"/>
  <c r="AD179" i="7"/>
  <c r="AE179" i="7" s="1"/>
  <c r="AD137" i="7"/>
  <c r="AE137" i="7" s="1"/>
  <c r="AD10" i="16"/>
  <c r="AE10" i="16" s="1"/>
  <c r="AE180" i="10"/>
  <c r="AF180" i="10" s="1"/>
  <c r="AE163" i="10"/>
  <c r="AF163" i="10" s="1"/>
  <c r="AE146" i="10"/>
  <c r="AF146" i="10" s="1"/>
  <c r="AE129" i="10"/>
  <c r="AF129" i="10" s="1"/>
  <c r="AE112" i="10"/>
  <c r="AF112" i="10" s="1"/>
  <c r="AE61" i="10"/>
  <c r="AF61" i="10" s="1"/>
  <c r="AD194" i="8"/>
  <c r="AE194" i="8" s="1"/>
  <c r="AD10" i="14"/>
  <c r="AE10" i="14" s="1"/>
  <c r="AE78" i="10"/>
  <c r="AF78" i="10" s="1"/>
  <c r="AD212" i="8"/>
  <c r="AE212" i="8" s="1"/>
  <c r="AD126" i="8"/>
  <c r="AE126" i="8" s="1"/>
  <c r="AD108" i="8"/>
  <c r="AE108" i="8" s="1"/>
  <c r="AD10" i="8"/>
  <c r="AE10" i="8" s="1"/>
  <c r="AD74" i="7"/>
  <c r="AE74" i="7" s="1"/>
  <c r="AD10" i="4"/>
  <c r="AE10" i="4" s="1"/>
  <c r="AD138" i="2"/>
  <c r="AE138" i="2" s="1"/>
  <c r="AD74" i="2"/>
  <c r="AE74" i="2" s="1"/>
  <c r="AD10" i="2"/>
  <c r="AE10" i="2" s="1"/>
  <c r="AD115" i="1"/>
  <c r="AE115" i="1" s="1"/>
  <c r="AD73" i="1"/>
  <c r="AE73" i="1" s="1"/>
  <c r="AD52" i="1"/>
  <c r="AE52" i="1" s="1"/>
  <c r="AD31" i="16"/>
  <c r="AE31" i="16" s="1"/>
  <c r="AD27" i="14"/>
  <c r="AD52" i="8"/>
  <c r="AE52" i="8" s="1"/>
  <c r="AD158" i="7"/>
  <c r="AE158" i="7" s="1"/>
  <c r="AD53" i="7"/>
  <c r="AE53" i="7" s="1"/>
  <c r="AD31" i="5"/>
  <c r="AE31" i="5" s="1"/>
  <c r="AD10" i="5"/>
  <c r="AE10" i="5" s="1"/>
  <c r="AD160" i="2"/>
  <c r="AE160" i="2" s="1"/>
  <c r="AD61" i="11"/>
  <c r="AE61" i="11" s="1"/>
  <c r="AE44" i="10"/>
  <c r="AF44" i="10" s="1"/>
  <c r="AE27" i="10"/>
  <c r="AF27" i="10" s="1"/>
  <c r="AE10" i="10"/>
  <c r="AF10" i="10" s="1"/>
  <c r="AD27" i="9"/>
  <c r="AE27" i="9" s="1"/>
  <c r="AD90" i="8"/>
  <c r="AE90" i="8" s="1"/>
  <c r="AD284" i="7"/>
  <c r="AE284" i="7" s="1"/>
  <c r="AD75" i="5"/>
  <c r="AE75" i="5" s="1"/>
  <c r="AD53" i="5"/>
  <c r="AE53" i="5" s="1"/>
  <c r="AD10" i="11"/>
  <c r="AE10" i="11" s="1"/>
  <c r="AD177" i="8"/>
  <c r="AE177" i="8" s="1"/>
  <c r="AD221" i="7"/>
  <c r="AE221" i="7" s="1"/>
  <c r="AD10" i="6"/>
  <c r="AE10" i="6" s="1"/>
  <c r="AD95" i="2"/>
  <c r="AE95" i="2" s="1"/>
  <c r="AD10" i="12"/>
  <c r="AE10" i="12" s="1"/>
  <c r="AD200" i="7"/>
  <c r="AE200" i="7" s="1"/>
  <c r="AD95" i="7"/>
  <c r="AE95" i="7" s="1"/>
  <c r="AD31" i="7"/>
  <c r="AE31" i="7" s="1"/>
  <c r="AD10" i="3"/>
  <c r="AD117" i="2"/>
  <c r="AE117" i="2" s="1"/>
  <c r="AD32" i="2"/>
  <c r="AE32" i="2" s="1"/>
  <c r="AD31" i="1"/>
  <c r="AE31" i="1" s="1"/>
  <c r="AD160" i="8"/>
  <c r="AD116" i="7"/>
  <c r="AE116" i="7" s="1"/>
  <c r="AD31" i="6"/>
  <c r="AE31" i="6" s="1"/>
  <c r="AD31" i="8"/>
  <c r="AE31" i="8" s="1"/>
  <c r="AD263" i="7"/>
  <c r="AE263" i="7" s="1"/>
  <c r="AD263" i="8"/>
  <c r="AE263" i="8" s="1"/>
  <c r="AD242" i="7"/>
  <c r="AE242" i="7" s="1"/>
  <c r="AD10" i="7"/>
  <c r="AE10" i="7" s="1"/>
  <c r="AD181" i="2"/>
  <c r="AE181" i="2" s="1"/>
  <c r="AD53" i="2"/>
  <c r="AE53" i="2" s="1"/>
  <c r="AD94" i="1"/>
  <c r="AE94" i="1" s="1"/>
  <c r="J37" i="16"/>
  <c r="K37" i="16" s="1"/>
  <c r="L37" i="16" s="1"/>
  <c r="M37" i="16" s="1"/>
  <c r="J16" i="14"/>
  <c r="K16" i="14" s="1"/>
  <c r="L16" i="14" s="1"/>
  <c r="M16" i="14" s="1"/>
  <c r="J16" i="11"/>
  <c r="K16" i="11" s="1"/>
  <c r="L16" i="11" s="1"/>
  <c r="M16" i="11" s="1"/>
  <c r="K101" i="10"/>
  <c r="L101" i="10" s="1"/>
  <c r="M101" i="10" s="1"/>
  <c r="N101" i="10" s="1"/>
  <c r="O101" i="10" s="1"/>
  <c r="P101" i="10" s="1"/>
  <c r="K33" i="10"/>
  <c r="L33" i="10" s="1"/>
  <c r="M33" i="10" s="1"/>
  <c r="N33" i="10" s="1"/>
  <c r="O33" i="10" s="1"/>
  <c r="P33" i="10" s="1"/>
  <c r="J16" i="9"/>
  <c r="K16" i="9" s="1"/>
  <c r="L16" i="9" s="1"/>
  <c r="M16" i="9" s="1"/>
  <c r="N16" i="9" s="1"/>
  <c r="O16" i="9" s="1"/>
  <c r="J269" i="8"/>
  <c r="K269" i="8" s="1"/>
  <c r="L269" i="8" s="1"/>
  <c r="M269" i="8" s="1"/>
  <c r="J164" i="16"/>
  <c r="K164" i="16" s="1"/>
  <c r="L164" i="16" s="1"/>
  <c r="M164" i="16" s="1"/>
  <c r="J143" i="16"/>
  <c r="K143" i="16" s="1"/>
  <c r="L143" i="16" s="1"/>
  <c r="M143" i="16" s="1"/>
  <c r="J80" i="16"/>
  <c r="K80" i="16" s="1"/>
  <c r="L80" i="16" s="1"/>
  <c r="M80" i="16" s="1"/>
  <c r="J16" i="16"/>
  <c r="K16" i="16" s="1"/>
  <c r="L16" i="16" s="1"/>
  <c r="M16" i="16" s="1"/>
  <c r="J33" i="15"/>
  <c r="K33" i="15" s="1"/>
  <c r="L33" i="15" s="1"/>
  <c r="M33" i="15" s="1"/>
  <c r="J185" i="16"/>
  <c r="K185" i="16" s="1"/>
  <c r="L185" i="16" s="1"/>
  <c r="M185" i="16" s="1"/>
  <c r="N185" i="16" s="1"/>
  <c r="O185" i="16" s="1"/>
  <c r="J101" i="16"/>
  <c r="K101" i="16" s="1"/>
  <c r="L101" i="16" s="1"/>
  <c r="M101" i="16" s="1"/>
  <c r="J58" i="16"/>
  <c r="K58" i="16" s="1"/>
  <c r="L58" i="16" s="1"/>
  <c r="M58" i="16" s="1"/>
  <c r="J67" i="11"/>
  <c r="K67" i="11" s="1"/>
  <c r="L67" i="11" s="1"/>
  <c r="M67" i="11" s="1"/>
  <c r="K152" i="10"/>
  <c r="L152" i="10" s="1"/>
  <c r="M152" i="10" s="1"/>
  <c r="N152" i="10" s="1"/>
  <c r="K135" i="10"/>
  <c r="L135" i="10" s="1"/>
  <c r="M135" i="10" s="1"/>
  <c r="N135" i="10" s="1"/>
  <c r="J33" i="9"/>
  <c r="K33" i="9" s="1"/>
  <c r="L33" i="9" s="1"/>
  <c r="M33" i="9" s="1"/>
  <c r="J114" i="8"/>
  <c r="K114" i="8" s="1"/>
  <c r="L114" i="8" s="1"/>
  <c r="M114" i="8" s="1"/>
  <c r="J79" i="8"/>
  <c r="K79" i="8" s="1"/>
  <c r="L79" i="8" s="1"/>
  <c r="M79" i="8" s="1"/>
  <c r="J269" i="7"/>
  <c r="K269" i="7" s="1"/>
  <c r="J206" i="7"/>
  <c r="K206" i="7" s="1"/>
  <c r="J16" i="15"/>
  <c r="K16" i="15" s="1"/>
  <c r="L16" i="15" s="1"/>
  <c r="M16" i="15" s="1"/>
  <c r="J33" i="14"/>
  <c r="J33" i="13"/>
  <c r="K33" i="13" s="1"/>
  <c r="L33" i="13" s="1"/>
  <c r="M33" i="13" s="1"/>
  <c r="J16" i="12"/>
  <c r="K16" i="12" s="1"/>
  <c r="L16" i="12" s="1"/>
  <c r="M16" i="12" s="1"/>
  <c r="K118" i="10"/>
  <c r="L118" i="10" s="1"/>
  <c r="M118" i="10" s="1"/>
  <c r="N118" i="10" s="1"/>
  <c r="K16" i="10"/>
  <c r="L16" i="10" s="1"/>
  <c r="M16" i="10" s="1"/>
  <c r="N16" i="10" s="1"/>
  <c r="J235" i="8"/>
  <c r="K235" i="8" s="1"/>
  <c r="L235" i="8" s="1"/>
  <c r="M235" i="8" s="1"/>
  <c r="J200" i="8"/>
  <c r="K200" i="8" s="1"/>
  <c r="L200" i="8" s="1"/>
  <c r="M200" i="8" s="1"/>
  <c r="J149" i="8"/>
  <c r="K149" i="8" s="1"/>
  <c r="L149" i="8" s="1"/>
  <c r="M149" i="8" s="1"/>
  <c r="J132" i="8"/>
  <c r="K132" i="8" s="1"/>
  <c r="L132" i="8" s="1"/>
  <c r="M132" i="8" s="1"/>
  <c r="J96" i="8"/>
  <c r="K96" i="8" s="1"/>
  <c r="L96" i="8" s="1"/>
  <c r="M96" i="8" s="1"/>
  <c r="J16" i="8"/>
  <c r="K16" i="8" s="1"/>
  <c r="L16" i="8" s="1"/>
  <c r="M16" i="8" s="1"/>
  <c r="N16" i="8" s="1"/>
  <c r="O16" i="8" s="1"/>
  <c r="J248" i="7"/>
  <c r="K248" i="7" s="1"/>
  <c r="J227" i="7"/>
  <c r="K227" i="7" s="1"/>
  <c r="J185" i="7"/>
  <c r="K185" i="7" s="1"/>
  <c r="J143" i="7"/>
  <c r="K143" i="7" s="1"/>
  <c r="J16" i="5"/>
  <c r="K16" i="5" s="1"/>
  <c r="J81" i="5"/>
  <c r="K81" i="5" s="1"/>
  <c r="L81" i="5" s="1"/>
  <c r="M81" i="5" s="1"/>
  <c r="J122" i="16"/>
  <c r="K122" i="16" s="1"/>
  <c r="L122" i="16" s="1"/>
  <c r="M122" i="16" s="1"/>
  <c r="J50" i="15"/>
  <c r="K50" i="15" s="1"/>
  <c r="L50" i="15" s="1"/>
  <c r="M50" i="15" s="1"/>
  <c r="K84" i="10"/>
  <c r="L84" i="10" s="1"/>
  <c r="M84" i="10" s="1"/>
  <c r="N84" i="10" s="1"/>
  <c r="O84" i="10" s="1"/>
  <c r="P84" i="10" s="1"/>
  <c r="J252" i="8"/>
  <c r="K252" i="8" s="1"/>
  <c r="L252" i="8" s="1"/>
  <c r="M252" i="8" s="1"/>
  <c r="J16" i="7"/>
  <c r="K16" i="7" s="1"/>
  <c r="L16" i="7" s="1"/>
  <c r="M16" i="7" s="1"/>
  <c r="N16" i="7" s="1"/>
  <c r="O16" i="7" s="1"/>
  <c r="J187" i="2"/>
  <c r="K187" i="2" s="1"/>
  <c r="L187" i="2" s="1"/>
  <c r="M187" i="2" s="1"/>
  <c r="J166" i="2"/>
  <c r="K166" i="2" s="1"/>
  <c r="L166" i="2" s="1"/>
  <c r="M166" i="2" s="1"/>
  <c r="J38" i="2"/>
  <c r="K38" i="2" s="1"/>
  <c r="L38" i="2" s="1"/>
  <c r="M38" i="2" s="1"/>
  <c r="J121" i="1"/>
  <c r="K121" i="1" s="1"/>
  <c r="L121" i="1" s="1"/>
  <c r="M121" i="1" s="1"/>
  <c r="J100" i="1"/>
  <c r="K100" i="1" s="1"/>
  <c r="L100" i="1" s="1"/>
  <c r="M100" i="1" s="1"/>
  <c r="J58" i="1"/>
  <c r="K58" i="1" s="1"/>
  <c r="L58" i="1" s="1"/>
  <c r="M58" i="1" s="1"/>
  <c r="J50" i="14"/>
  <c r="K50" i="14" s="1"/>
  <c r="L50" i="14" s="1"/>
  <c r="M50" i="14" s="1"/>
  <c r="J33" i="12"/>
  <c r="K33" i="12" s="1"/>
  <c r="L33" i="12" s="1"/>
  <c r="M33" i="12" s="1"/>
  <c r="J33" i="11"/>
  <c r="K33" i="11" s="1"/>
  <c r="L33" i="11" s="1"/>
  <c r="M33" i="11" s="1"/>
  <c r="K169" i="10"/>
  <c r="L169" i="10" s="1"/>
  <c r="M169" i="10" s="1"/>
  <c r="N169" i="10" s="1"/>
  <c r="J101" i="7"/>
  <c r="K101" i="7" s="1"/>
  <c r="L101" i="7" s="1"/>
  <c r="M101" i="7" s="1"/>
  <c r="J37" i="7"/>
  <c r="K37" i="7" s="1"/>
  <c r="L37" i="7" s="1"/>
  <c r="M37" i="7" s="1"/>
  <c r="J59" i="5"/>
  <c r="K59" i="5" s="1"/>
  <c r="L59" i="5" s="1"/>
  <c r="M59" i="5" s="1"/>
  <c r="J16" i="3"/>
  <c r="K50" i="10"/>
  <c r="L50" i="10" s="1"/>
  <c r="M50" i="10" s="1"/>
  <c r="N50" i="10" s="1"/>
  <c r="J218" i="8"/>
  <c r="K218" i="8" s="1"/>
  <c r="L218" i="8" s="1"/>
  <c r="M218" i="8" s="1"/>
  <c r="J166" i="8"/>
  <c r="K166" i="8" s="1"/>
  <c r="L166" i="8" s="1"/>
  <c r="M166" i="8" s="1"/>
  <c r="J37" i="8"/>
  <c r="K37" i="8" s="1"/>
  <c r="L37" i="8" s="1"/>
  <c r="M37" i="8" s="1"/>
  <c r="J164" i="7"/>
  <c r="K164" i="7" s="1"/>
  <c r="J80" i="7"/>
  <c r="K80" i="7" s="1"/>
  <c r="L80" i="7" s="1"/>
  <c r="M80" i="7" s="1"/>
  <c r="J16" i="6"/>
  <c r="K16" i="6" s="1"/>
  <c r="L16" i="6" s="1"/>
  <c r="M16" i="6" s="1"/>
  <c r="J16" i="4"/>
  <c r="K16" i="4" s="1"/>
  <c r="L16" i="4" s="1"/>
  <c r="M16" i="4" s="1"/>
  <c r="N16" i="4" s="1"/>
  <c r="O16" i="4" s="1"/>
  <c r="J144" i="2"/>
  <c r="K144" i="2" s="1"/>
  <c r="L144" i="2" s="1"/>
  <c r="M144" i="2" s="1"/>
  <c r="J80" i="2"/>
  <c r="K80" i="2" s="1"/>
  <c r="L80" i="2" s="1"/>
  <c r="M80" i="2" s="1"/>
  <c r="N80" i="2" s="1"/>
  <c r="O80" i="2" s="1"/>
  <c r="J59" i="2"/>
  <c r="K59" i="2" s="1"/>
  <c r="L59" i="2" s="1"/>
  <c r="M59" i="2" s="1"/>
  <c r="J16" i="13"/>
  <c r="K16" i="13" s="1"/>
  <c r="L16" i="13" s="1"/>
  <c r="M16" i="13" s="1"/>
  <c r="J50" i="11"/>
  <c r="K50" i="11" s="1"/>
  <c r="L50" i="11" s="1"/>
  <c r="M50" i="11" s="1"/>
  <c r="K203" i="10"/>
  <c r="L203" i="10" s="1"/>
  <c r="M203" i="10" s="1"/>
  <c r="N203" i="10" s="1"/>
  <c r="K186" i="10"/>
  <c r="L186" i="10" s="1"/>
  <c r="M186" i="10" s="1"/>
  <c r="N186" i="10" s="1"/>
  <c r="K67" i="10"/>
  <c r="L67" i="10" s="1"/>
  <c r="M67" i="10" s="1"/>
  <c r="N67" i="10" s="1"/>
  <c r="J183" i="8"/>
  <c r="K183" i="8" s="1"/>
  <c r="L183" i="8" s="1"/>
  <c r="M183" i="8" s="1"/>
  <c r="J58" i="8"/>
  <c r="K58" i="8" s="1"/>
  <c r="L58" i="8" s="1"/>
  <c r="M58" i="8" s="1"/>
  <c r="J290" i="7"/>
  <c r="K290" i="7" s="1"/>
  <c r="J122" i="7"/>
  <c r="K122" i="7" s="1"/>
  <c r="L122" i="7" s="1"/>
  <c r="M122" i="7" s="1"/>
  <c r="J59" i="7"/>
  <c r="K59" i="7" s="1"/>
  <c r="L59" i="7" s="1"/>
  <c r="M59" i="7" s="1"/>
  <c r="J37" i="6"/>
  <c r="K37" i="6" s="1"/>
  <c r="L37" i="6" s="1"/>
  <c r="M37" i="6" s="1"/>
  <c r="J37" i="5"/>
  <c r="K37" i="5" s="1"/>
  <c r="L37" i="5" s="1"/>
  <c r="M37" i="5" s="1"/>
  <c r="J123" i="2"/>
  <c r="K123" i="2" s="1"/>
  <c r="L123" i="2" s="1"/>
  <c r="M123" i="2" s="1"/>
  <c r="J101" i="2"/>
  <c r="K101" i="2" s="1"/>
  <c r="L101" i="2" s="1"/>
  <c r="M101" i="2" s="1"/>
  <c r="J16" i="2"/>
  <c r="K16" i="2" s="1"/>
  <c r="L16" i="2" s="1"/>
  <c r="M16" i="2" s="1"/>
  <c r="J79" i="1"/>
  <c r="K79" i="1" s="1"/>
  <c r="L79" i="1" s="1"/>
  <c r="M79" i="1" s="1"/>
  <c r="J37" i="1"/>
  <c r="K37" i="1" s="1"/>
  <c r="L37" i="1" s="1"/>
  <c r="M37" i="1" s="1"/>
  <c r="N37" i="1" s="1"/>
  <c r="O37" i="1" s="1"/>
  <c r="J181" i="16"/>
  <c r="K181" i="16" s="1"/>
  <c r="L181" i="16" s="1"/>
  <c r="M181" i="16" s="1"/>
  <c r="J97" i="16"/>
  <c r="K97" i="16" s="1"/>
  <c r="L97" i="16" s="1"/>
  <c r="M97" i="16" s="1"/>
  <c r="J33" i="16"/>
  <c r="K33" i="16" s="1"/>
  <c r="L33" i="16" s="1"/>
  <c r="M33" i="16" s="1"/>
  <c r="J29" i="13"/>
  <c r="K29" i="13" s="1"/>
  <c r="L29" i="13" s="1"/>
  <c r="M29" i="13" s="1"/>
  <c r="J12" i="11"/>
  <c r="K12" i="11" s="1"/>
  <c r="L12" i="11" s="1"/>
  <c r="M12" i="11" s="1"/>
  <c r="K199" i="10"/>
  <c r="L199" i="10" s="1"/>
  <c r="M199" i="10" s="1"/>
  <c r="N199" i="10" s="1"/>
  <c r="K12" i="10"/>
  <c r="L12" i="10" s="1"/>
  <c r="M12" i="10" s="1"/>
  <c r="N12" i="10" s="1"/>
  <c r="J12" i="9"/>
  <c r="K12" i="9" s="1"/>
  <c r="L12" i="9" s="1"/>
  <c r="M12" i="9" s="1"/>
  <c r="J118" i="16"/>
  <c r="K118" i="16" s="1"/>
  <c r="L118" i="16" s="1"/>
  <c r="M118" i="16" s="1"/>
  <c r="J54" i="16"/>
  <c r="K54" i="16" s="1"/>
  <c r="L54" i="16" s="1"/>
  <c r="M54" i="16" s="1"/>
  <c r="J12" i="16"/>
  <c r="K12" i="16" s="1"/>
  <c r="L12" i="16" s="1"/>
  <c r="M12" i="16" s="1"/>
  <c r="J46" i="14"/>
  <c r="K46" i="14" s="1"/>
  <c r="L46" i="14" s="1"/>
  <c r="M46" i="14" s="1"/>
  <c r="J29" i="15"/>
  <c r="K29" i="15" s="1"/>
  <c r="L29" i="15" s="1"/>
  <c r="M29" i="15" s="1"/>
  <c r="J12" i="15"/>
  <c r="K12" i="15" s="1"/>
  <c r="L12" i="15" s="1"/>
  <c r="M12" i="15" s="1"/>
  <c r="N12" i="15" s="1"/>
  <c r="O12" i="15" s="1"/>
  <c r="P12" i="15" s="1"/>
  <c r="J29" i="14"/>
  <c r="K131" i="10"/>
  <c r="L131" i="10" s="1"/>
  <c r="M131" i="10" s="1"/>
  <c r="N131" i="10" s="1"/>
  <c r="K97" i="10"/>
  <c r="L97" i="10" s="1"/>
  <c r="M97" i="10" s="1"/>
  <c r="N97" i="10" s="1"/>
  <c r="K63" i="10"/>
  <c r="L63" i="10" s="1"/>
  <c r="M63" i="10" s="1"/>
  <c r="N63" i="10" s="1"/>
  <c r="K29" i="10"/>
  <c r="L29" i="10" s="1"/>
  <c r="M29" i="10" s="1"/>
  <c r="N29" i="10" s="1"/>
  <c r="J248" i="8"/>
  <c r="K248" i="8" s="1"/>
  <c r="L248" i="8" s="1"/>
  <c r="M248" i="8" s="1"/>
  <c r="N248" i="8" s="1"/>
  <c r="O248" i="8" s="1"/>
  <c r="P248" i="8" s="1"/>
  <c r="J231" i="8"/>
  <c r="K231" i="8" s="1"/>
  <c r="L231" i="8" s="1"/>
  <c r="M231" i="8" s="1"/>
  <c r="J196" i="8"/>
  <c r="K196" i="8" s="1"/>
  <c r="L196" i="8" s="1"/>
  <c r="M196" i="8" s="1"/>
  <c r="J145" i="8"/>
  <c r="K145" i="8" s="1"/>
  <c r="L145" i="8" s="1"/>
  <c r="M145" i="8" s="1"/>
  <c r="N145" i="8" s="1"/>
  <c r="O145" i="8" s="1"/>
  <c r="P145" i="8" s="1"/>
  <c r="J128" i="8"/>
  <c r="K128" i="8" s="1"/>
  <c r="L128" i="8" s="1"/>
  <c r="M128" i="8" s="1"/>
  <c r="N128" i="8" s="1"/>
  <c r="O128" i="8" s="1"/>
  <c r="P128" i="8" s="1"/>
  <c r="J92" i="8"/>
  <c r="K92" i="8" s="1"/>
  <c r="L92" i="8" s="1"/>
  <c r="M92" i="8" s="1"/>
  <c r="N92" i="8" s="1"/>
  <c r="O92" i="8" s="1"/>
  <c r="P92" i="8" s="1"/>
  <c r="J12" i="8"/>
  <c r="K12" i="8" s="1"/>
  <c r="L12" i="8" s="1"/>
  <c r="M12" i="8" s="1"/>
  <c r="J244" i="7"/>
  <c r="K244" i="7" s="1"/>
  <c r="J223" i="7"/>
  <c r="K223" i="7" s="1"/>
  <c r="J139" i="16"/>
  <c r="K139" i="16" s="1"/>
  <c r="L139" i="16" s="1"/>
  <c r="M139" i="16" s="1"/>
  <c r="J76" i="16"/>
  <c r="K76" i="16" s="1"/>
  <c r="L76" i="16" s="1"/>
  <c r="M76" i="16" s="1"/>
  <c r="J12" i="13"/>
  <c r="K12" i="13" s="1"/>
  <c r="L12" i="13" s="1"/>
  <c r="M12" i="13" s="1"/>
  <c r="J46" i="11"/>
  <c r="K46" i="11" s="1"/>
  <c r="L46" i="11" s="1"/>
  <c r="M46" i="11" s="1"/>
  <c r="J29" i="11"/>
  <c r="K29" i="11" s="1"/>
  <c r="L29" i="11" s="1"/>
  <c r="M29" i="11" s="1"/>
  <c r="K182" i="10"/>
  <c r="L182" i="10" s="1"/>
  <c r="M182" i="10" s="1"/>
  <c r="N182" i="10" s="1"/>
  <c r="K165" i="10"/>
  <c r="L165" i="10" s="1"/>
  <c r="M165" i="10" s="1"/>
  <c r="N165" i="10" s="1"/>
  <c r="K114" i="10"/>
  <c r="L114" i="10" s="1"/>
  <c r="M114" i="10" s="1"/>
  <c r="N114" i="10" s="1"/>
  <c r="K80" i="10"/>
  <c r="L80" i="10" s="1"/>
  <c r="M80" i="10" s="1"/>
  <c r="N80" i="10" s="1"/>
  <c r="K46" i="10"/>
  <c r="L46" i="10" s="1"/>
  <c r="M46" i="10" s="1"/>
  <c r="N46" i="10" s="1"/>
  <c r="J265" i="8"/>
  <c r="K265" i="8" s="1"/>
  <c r="L265" i="8" s="1"/>
  <c r="M265" i="8" s="1"/>
  <c r="J110" i="8"/>
  <c r="K110" i="8" s="1"/>
  <c r="L110" i="8" s="1"/>
  <c r="M110" i="8" s="1"/>
  <c r="J75" i="8"/>
  <c r="K75" i="8" s="1"/>
  <c r="L75" i="8" s="1"/>
  <c r="M75" i="8" s="1"/>
  <c r="J202" i="7"/>
  <c r="K202" i="7" s="1"/>
  <c r="J55" i="7"/>
  <c r="K55" i="7" s="1"/>
  <c r="L55" i="7" s="1"/>
  <c r="M55" i="7" s="1"/>
  <c r="J33" i="7"/>
  <c r="K33" i="7" s="1"/>
  <c r="L33" i="7" s="1"/>
  <c r="M33" i="7" s="1"/>
  <c r="J33" i="6"/>
  <c r="K33" i="6" s="1"/>
  <c r="L33" i="6" s="1"/>
  <c r="M33" i="6" s="1"/>
  <c r="J12" i="14"/>
  <c r="K12" i="14" s="1"/>
  <c r="L12" i="14" s="1"/>
  <c r="M12" i="14" s="1"/>
  <c r="J29" i="12"/>
  <c r="K29" i="12" s="1"/>
  <c r="L29" i="12" s="1"/>
  <c r="M29" i="12" s="1"/>
  <c r="J29" i="9"/>
  <c r="K29" i="9" s="1"/>
  <c r="L29" i="9" s="1"/>
  <c r="M29" i="9" s="1"/>
  <c r="J214" i="8"/>
  <c r="K214" i="8" s="1"/>
  <c r="L214" i="8" s="1"/>
  <c r="M214" i="8" s="1"/>
  <c r="J118" i="7"/>
  <c r="K118" i="7" s="1"/>
  <c r="L118" i="7" s="1"/>
  <c r="M118" i="7" s="1"/>
  <c r="J33" i="5"/>
  <c r="K33" i="5" s="1"/>
  <c r="L33" i="5" s="1"/>
  <c r="M33" i="5" s="1"/>
  <c r="J77" i="5"/>
  <c r="K77" i="5" s="1"/>
  <c r="L77" i="5" s="1"/>
  <c r="M77" i="5" s="1"/>
  <c r="J140" i="2"/>
  <c r="K140" i="2" s="1"/>
  <c r="L140" i="2" s="1"/>
  <c r="M140" i="2" s="1"/>
  <c r="J76" i="2"/>
  <c r="K76" i="2" s="1"/>
  <c r="L76" i="2" s="1"/>
  <c r="M76" i="2" s="1"/>
  <c r="J55" i="2"/>
  <c r="K55" i="2" s="1"/>
  <c r="L55" i="2" s="1"/>
  <c r="M55" i="2" s="1"/>
  <c r="J46" i="15"/>
  <c r="K46" i="15" s="1"/>
  <c r="L46" i="15" s="1"/>
  <c r="M46" i="15" s="1"/>
  <c r="J63" i="11"/>
  <c r="K63" i="11" s="1"/>
  <c r="L63" i="11" s="1"/>
  <c r="M63" i="11" s="1"/>
  <c r="K148" i="10"/>
  <c r="L148" i="10" s="1"/>
  <c r="M148" i="10" s="1"/>
  <c r="N148" i="10" s="1"/>
  <c r="J179" i="8"/>
  <c r="K179" i="8" s="1"/>
  <c r="L179" i="8" s="1"/>
  <c r="M179" i="8" s="1"/>
  <c r="J54" i="8"/>
  <c r="K54" i="8" s="1"/>
  <c r="L54" i="8" s="1"/>
  <c r="M54" i="8" s="1"/>
  <c r="N54" i="8" s="1"/>
  <c r="O54" i="8" s="1"/>
  <c r="P54" i="8" s="1"/>
  <c r="J286" i="7"/>
  <c r="K286" i="7" s="1"/>
  <c r="J265" i="7"/>
  <c r="K265" i="7" s="1"/>
  <c r="J160" i="7"/>
  <c r="K160" i="7" s="1"/>
  <c r="J139" i="7"/>
  <c r="K139" i="7" s="1"/>
  <c r="J12" i="7"/>
  <c r="K12" i="7" s="1"/>
  <c r="L12" i="7" s="1"/>
  <c r="M12" i="7" s="1"/>
  <c r="N12" i="7" s="1"/>
  <c r="O12" i="7" s="1"/>
  <c r="P12" i="7" s="1"/>
  <c r="J12" i="6"/>
  <c r="K12" i="6" s="1"/>
  <c r="L12" i="6" s="1"/>
  <c r="M12" i="6" s="1"/>
  <c r="N12" i="6" s="1"/>
  <c r="O12" i="6" s="1"/>
  <c r="P12" i="6" s="1"/>
  <c r="J12" i="5"/>
  <c r="K12" i="5" s="1"/>
  <c r="J160" i="16"/>
  <c r="K160" i="16" s="1"/>
  <c r="L160" i="16" s="1"/>
  <c r="M160" i="16" s="1"/>
  <c r="J162" i="8"/>
  <c r="K162" i="8" s="1"/>
  <c r="L162" i="8" s="1"/>
  <c r="M162" i="8" s="1"/>
  <c r="J33" i="8"/>
  <c r="K33" i="8" s="1"/>
  <c r="L33" i="8" s="1"/>
  <c r="M33" i="8" s="1"/>
  <c r="N33" i="8" s="1"/>
  <c r="O33" i="8" s="1"/>
  <c r="P33" i="8" s="1"/>
  <c r="J97" i="7"/>
  <c r="K97" i="7" s="1"/>
  <c r="L97" i="7" s="1"/>
  <c r="M97" i="7" s="1"/>
  <c r="J55" i="5"/>
  <c r="K55" i="5" s="1"/>
  <c r="L55" i="5" s="1"/>
  <c r="M55" i="5" s="1"/>
  <c r="J183" i="2"/>
  <c r="K183" i="2" s="1"/>
  <c r="L183" i="2" s="1"/>
  <c r="M183" i="2" s="1"/>
  <c r="N183" i="2" s="1"/>
  <c r="O183" i="2" s="1"/>
  <c r="P183" i="2" s="1"/>
  <c r="J162" i="2"/>
  <c r="K162" i="2" s="1"/>
  <c r="L162" i="2" s="1"/>
  <c r="M162" i="2" s="1"/>
  <c r="J34" i="2"/>
  <c r="K34" i="2" s="1"/>
  <c r="L34" i="2" s="1"/>
  <c r="M34" i="2" s="1"/>
  <c r="J117" i="1"/>
  <c r="K117" i="1" s="1"/>
  <c r="L117" i="1" s="1"/>
  <c r="M117" i="1" s="1"/>
  <c r="J96" i="1"/>
  <c r="K96" i="1" s="1"/>
  <c r="L96" i="1" s="1"/>
  <c r="M96" i="1" s="1"/>
  <c r="N96" i="1" s="1"/>
  <c r="O96" i="1" s="1"/>
  <c r="P96" i="1" s="1"/>
  <c r="J54" i="1"/>
  <c r="K54" i="1" s="1"/>
  <c r="L54" i="1" s="1"/>
  <c r="M54" i="1" s="1"/>
  <c r="J33" i="1"/>
  <c r="K33" i="1" s="1"/>
  <c r="L33" i="1" s="1"/>
  <c r="M33" i="1" s="1"/>
  <c r="N33" i="1" s="1"/>
  <c r="O33" i="1" s="1"/>
  <c r="P33" i="1" s="1"/>
  <c r="J12" i="12"/>
  <c r="K12" i="12" s="1"/>
  <c r="L12" i="12" s="1"/>
  <c r="M12" i="12" s="1"/>
  <c r="J181" i="7"/>
  <c r="K181" i="7" s="1"/>
  <c r="J76" i="7"/>
  <c r="K76" i="7" s="1"/>
  <c r="L76" i="7" s="1"/>
  <c r="M76" i="7" s="1"/>
  <c r="J12" i="4"/>
  <c r="K12" i="4" s="1"/>
  <c r="L12" i="4" s="1"/>
  <c r="M12" i="4" s="1"/>
  <c r="J12" i="3"/>
  <c r="J12" i="2"/>
  <c r="K12" i="2" s="1"/>
  <c r="L12" i="2" s="1"/>
  <c r="M12" i="2" s="1"/>
  <c r="J97" i="2"/>
  <c r="K97" i="2" s="1"/>
  <c r="L97" i="2" s="1"/>
  <c r="M97" i="2" s="1"/>
  <c r="J119" i="2"/>
  <c r="K119" i="2" s="1"/>
  <c r="L119" i="2" s="1"/>
  <c r="M119" i="2" s="1"/>
  <c r="N119" i="2" s="1"/>
  <c r="O119" i="2" s="1"/>
  <c r="P119" i="2" s="1"/>
  <c r="J75" i="1"/>
  <c r="K75" i="1" s="1"/>
  <c r="L75" i="1" s="1"/>
  <c r="M75" i="1" s="1"/>
  <c r="G15" i="17"/>
  <c r="AB8" i="1"/>
  <c r="AD117" i="16"/>
  <c r="AE117" i="16" s="1"/>
  <c r="AD11" i="16"/>
  <c r="AE11" i="16" s="1"/>
  <c r="AD45" i="15"/>
  <c r="AE45" i="15" s="1"/>
  <c r="AD28" i="14"/>
  <c r="AD11" i="14"/>
  <c r="AE11" i="14" s="1"/>
  <c r="AD11" i="12"/>
  <c r="AD28" i="11"/>
  <c r="AE28" i="11" s="1"/>
  <c r="AD11" i="11"/>
  <c r="AE11" i="11" s="1"/>
  <c r="AE198" i="10"/>
  <c r="AF198" i="10" s="1"/>
  <c r="AD159" i="16"/>
  <c r="AE159" i="16" s="1"/>
  <c r="AD62" i="11"/>
  <c r="AE62" i="11" s="1"/>
  <c r="AD45" i="11"/>
  <c r="AE45" i="11" s="1"/>
  <c r="AE181" i="10"/>
  <c r="AF181" i="10" s="1"/>
  <c r="AE147" i="10"/>
  <c r="AF147" i="10" s="1"/>
  <c r="AD213" i="8"/>
  <c r="AE213" i="8" s="1"/>
  <c r="AD32" i="8"/>
  <c r="AE32" i="8" s="1"/>
  <c r="AD264" i="7"/>
  <c r="AE264" i="7" s="1"/>
  <c r="AD222" i="7"/>
  <c r="AE222" i="7" s="1"/>
  <c r="AD96" i="7"/>
  <c r="AE96" i="7" s="1"/>
  <c r="AD54" i="7"/>
  <c r="AE54" i="7" s="1"/>
  <c r="AD138" i="16"/>
  <c r="AE138" i="16" s="1"/>
  <c r="AD28" i="15"/>
  <c r="AE28" i="15" s="1"/>
  <c r="AD45" i="14"/>
  <c r="AE45" i="14" s="1"/>
  <c r="AE96" i="10"/>
  <c r="AF96" i="10" s="1"/>
  <c r="AE79" i="10"/>
  <c r="AF79" i="10" s="1"/>
  <c r="AD11" i="9"/>
  <c r="AD96" i="16"/>
  <c r="AE96" i="16" s="1"/>
  <c r="AD75" i="16"/>
  <c r="AE75" i="16" s="1"/>
  <c r="AD32" i="16"/>
  <c r="AE32" i="16" s="1"/>
  <c r="AD11" i="13"/>
  <c r="AE11" i="13" s="1"/>
  <c r="AE28" i="10"/>
  <c r="AF28" i="10" s="1"/>
  <c r="AD28" i="9"/>
  <c r="AE28" i="9" s="1"/>
  <c r="AD195" i="8"/>
  <c r="AE195" i="8" s="1"/>
  <c r="AD161" i="8"/>
  <c r="AD285" i="7"/>
  <c r="AE285" i="7" s="1"/>
  <c r="AD11" i="6"/>
  <c r="AE11" i="6" s="1"/>
  <c r="AD11" i="3"/>
  <c r="AD182" i="2"/>
  <c r="AE182" i="2" s="1"/>
  <c r="AD118" i="2"/>
  <c r="AD95" i="1"/>
  <c r="AE95" i="1" s="1"/>
  <c r="AE164" i="10"/>
  <c r="AF164" i="10" s="1"/>
  <c r="AE130" i="10"/>
  <c r="AF130" i="10" s="1"/>
  <c r="AE62" i="10"/>
  <c r="AF62" i="10" s="1"/>
  <c r="AD264" i="8"/>
  <c r="AE264" i="8" s="1"/>
  <c r="AD247" i="8"/>
  <c r="AE247" i="8" s="1"/>
  <c r="AD243" i="7"/>
  <c r="AE243" i="7" s="1"/>
  <c r="AD32" i="6"/>
  <c r="AE32" i="6" s="1"/>
  <c r="AD96" i="2"/>
  <c r="AE96" i="2" s="1"/>
  <c r="AD75" i="2"/>
  <c r="AE75" i="2" s="1"/>
  <c r="AD11" i="15"/>
  <c r="AE11" i="15" s="1"/>
  <c r="AD28" i="12"/>
  <c r="AE113" i="10"/>
  <c r="AF113" i="10" s="1"/>
  <c r="AD230" i="8"/>
  <c r="AE230" i="8" s="1"/>
  <c r="AD178" i="8"/>
  <c r="AE178" i="8" s="1"/>
  <c r="AD144" i="8"/>
  <c r="AE144" i="8" s="1"/>
  <c r="AD127" i="8"/>
  <c r="AE127" i="8" s="1"/>
  <c r="AD201" i="7"/>
  <c r="AE201" i="7" s="1"/>
  <c r="AD138" i="7"/>
  <c r="AE138" i="7" s="1"/>
  <c r="AD117" i="7"/>
  <c r="AE117" i="7" s="1"/>
  <c r="AD32" i="7"/>
  <c r="AE32" i="7" s="1"/>
  <c r="AD11" i="7"/>
  <c r="AE11" i="7" s="1"/>
  <c r="AD74" i="8"/>
  <c r="AE74" i="8" s="1"/>
  <c r="AD159" i="7"/>
  <c r="AE159" i="7" s="1"/>
  <c r="AD54" i="5"/>
  <c r="AE54" i="5" s="1"/>
  <c r="AD180" i="16"/>
  <c r="AE180" i="16" s="1"/>
  <c r="AD28" i="13"/>
  <c r="AE28" i="13" s="1"/>
  <c r="AD109" i="8"/>
  <c r="AE109" i="8" s="1"/>
  <c r="AD11" i="8"/>
  <c r="AE11" i="8" s="1"/>
  <c r="AD32" i="5"/>
  <c r="AE32" i="5" s="1"/>
  <c r="AD11" i="5"/>
  <c r="AE11" i="5" s="1"/>
  <c r="AD161" i="2"/>
  <c r="AE161" i="2" s="1"/>
  <c r="AD54" i="2"/>
  <c r="AE54" i="2" s="1"/>
  <c r="AD11" i="2"/>
  <c r="AE11" i="2" s="1"/>
  <c r="AE45" i="10"/>
  <c r="AF45" i="10" s="1"/>
  <c r="AD91" i="8"/>
  <c r="AE91" i="8" s="1"/>
  <c r="AD53" i="8"/>
  <c r="AE53" i="8" s="1"/>
  <c r="AD33" i="2"/>
  <c r="AE33" i="2" s="1"/>
  <c r="AD116" i="1"/>
  <c r="AE116" i="1" s="1"/>
  <c r="AD74" i="1"/>
  <c r="AE74" i="1" s="1"/>
  <c r="AD32" i="1"/>
  <c r="AE32" i="1" s="1"/>
  <c r="AD11" i="4"/>
  <c r="AE11" i="4" s="1"/>
  <c r="AD139" i="2"/>
  <c r="AE139" i="2" s="1"/>
  <c r="AD53" i="16"/>
  <c r="AE53" i="16" s="1"/>
  <c r="AE11" i="10"/>
  <c r="AF11" i="10" s="1"/>
  <c r="AD180" i="7"/>
  <c r="AE180" i="7" s="1"/>
  <c r="AD75" i="7"/>
  <c r="AE75" i="7" s="1"/>
  <c r="AD76" i="5"/>
  <c r="AE76" i="5" s="1"/>
  <c r="AD53" i="1"/>
  <c r="AE53" i="1" s="1"/>
  <c r="J140" i="16"/>
  <c r="K140" i="16" s="1"/>
  <c r="L140" i="16" s="1"/>
  <c r="M140" i="16" s="1"/>
  <c r="J13" i="16"/>
  <c r="K13" i="16" s="1"/>
  <c r="L13" i="16" s="1"/>
  <c r="M13" i="16" s="1"/>
  <c r="J47" i="15"/>
  <c r="K47" i="15" s="1"/>
  <c r="L47" i="15" s="1"/>
  <c r="M47" i="15" s="1"/>
  <c r="J30" i="15"/>
  <c r="K30" i="15" s="1"/>
  <c r="L30" i="15" s="1"/>
  <c r="M30" i="15" s="1"/>
  <c r="J47" i="14"/>
  <c r="K47" i="14" s="1"/>
  <c r="L47" i="14" s="1"/>
  <c r="M47" i="14" s="1"/>
  <c r="N47" i="14" s="1"/>
  <c r="O47" i="14" s="1"/>
  <c r="P47" i="14" s="1"/>
  <c r="J13" i="12"/>
  <c r="K13" i="12" s="1"/>
  <c r="L13" i="12" s="1"/>
  <c r="M13" i="12" s="1"/>
  <c r="J64" i="11"/>
  <c r="K64" i="11" s="1"/>
  <c r="L64" i="11" s="1"/>
  <c r="M64" i="11" s="1"/>
  <c r="J30" i="11"/>
  <c r="K30" i="11" s="1"/>
  <c r="L30" i="11" s="1"/>
  <c r="M30" i="11" s="1"/>
  <c r="K166" i="10"/>
  <c r="L166" i="10" s="1"/>
  <c r="M166" i="10" s="1"/>
  <c r="N166" i="10" s="1"/>
  <c r="K115" i="10"/>
  <c r="L115" i="10" s="1"/>
  <c r="M115" i="10" s="1"/>
  <c r="N115" i="10" s="1"/>
  <c r="K81" i="10"/>
  <c r="L81" i="10" s="1"/>
  <c r="M81" i="10" s="1"/>
  <c r="N81" i="10" s="1"/>
  <c r="K64" i="10"/>
  <c r="L64" i="10" s="1"/>
  <c r="M64" i="10" s="1"/>
  <c r="N64" i="10" s="1"/>
  <c r="K47" i="10"/>
  <c r="L47" i="10" s="1"/>
  <c r="M47" i="10" s="1"/>
  <c r="N47" i="10" s="1"/>
  <c r="K30" i="10"/>
  <c r="L30" i="10" s="1"/>
  <c r="M30" i="10" s="1"/>
  <c r="N30" i="10" s="1"/>
  <c r="J30" i="9"/>
  <c r="K30" i="9" s="1"/>
  <c r="L30" i="9" s="1"/>
  <c r="M30" i="9" s="1"/>
  <c r="J182" i="16"/>
  <c r="K182" i="16" s="1"/>
  <c r="L182" i="16" s="1"/>
  <c r="M182" i="16" s="1"/>
  <c r="J34" i="16"/>
  <c r="K34" i="16" s="1"/>
  <c r="L34" i="16" s="1"/>
  <c r="M34" i="16" s="1"/>
  <c r="N34" i="16" s="1"/>
  <c r="O34" i="16" s="1"/>
  <c r="P34" i="16" s="1"/>
  <c r="J30" i="14"/>
  <c r="J30" i="13"/>
  <c r="K30" i="13" s="1"/>
  <c r="L30" i="13" s="1"/>
  <c r="M30" i="13" s="1"/>
  <c r="J215" i="8"/>
  <c r="K215" i="8" s="1"/>
  <c r="L215" i="8" s="1"/>
  <c r="M215" i="8" s="1"/>
  <c r="J163" i="8"/>
  <c r="K163" i="8" s="1"/>
  <c r="L163" i="8" s="1"/>
  <c r="M163" i="8" s="1"/>
  <c r="N163" i="8" s="1"/>
  <c r="O163" i="8" s="1"/>
  <c r="P163" i="8" s="1"/>
  <c r="J34" i="8"/>
  <c r="K34" i="8" s="1"/>
  <c r="L34" i="8" s="1"/>
  <c r="M34" i="8" s="1"/>
  <c r="J266" i="7"/>
  <c r="K266" i="7" s="1"/>
  <c r="J161" i="16"/>
  <c r="K161" i="16" s="1"/>
  <c r="L161" i="16" s="1"/>
  <c r="M161" i="16" s="1"/>
  <c r="N161" i="16" s="1"/>
  <c r="O161" i="16" s="1"/>
  <c r="P161" i="16" s="1"/>
  <c r="J98" i="16"/>
  <c r="K98" i="16" s="1"/>
  <c r="L98" i="16" s="1"/>
  <c r="M98" i="16" s="1"/>
  <c r="J55" i="16"/>
  <c r="K55" i="16" s="1"/>
  <c r="L55" i="16" s="1"/>
  <c r="M55" i="16" s="1"/>
  <c r="N55" i="16" s="1"/>
  <c r="O55" i="16" s="1"/>
  <c r="P55" i="16" s="1"/>
  <c r="J30" i="12"/>
  <c r="K30" i="12" s="1"/>
  <c r="L30" i="12" s="1"/>
  <c r="M30" i="12" s="1"/>
  <c r="K149" i="10"/>
  <c r="L149" i="10" s="1"/>
  <c r="M149" i="10" s="1"/>
  <c r="N149" i="10" s="1"/>
  <c r="J13" i="9"/>
  <c r="K13" i="9" s="1"/>
  <c r="L13" i="9" s="1"/>
  <c r="M13" i="9" s="1"/>
  <c r="J180" i="8"/>
  <c r="K180" i="8" s="1"/>
  <c r="L180" i="8" s="1"/>
  <c r="M180" i="8" s="1"/>
  <c r="J55" i="8"/>
  <c r="K55" i="8" s="1"/>
  <c r="L55" i="8" s="1"/>
  <c r="M55" i="8" s="1"/>
  <c r="J287" i="7"/>
  <c r="K287" i="7" s="1"/>
  <c r="J119" i="7"/>
  <c r="K119" i="7" s="1"/>
  <c r="L119" i="7" s="1"/>
  <c r="M119" i="7" s="1"/>
  <c r="N119" i="7" s="1"/>
  <c r="O119" i="7" s="1"/>
  <c r="P119" i="7" s="1"/>
  <c r="J77" i="7"/>
  <c r="K77" i="7" s="1"/>
  <c r="L77" i="7" s="1"/>
  <c r="M77" i="7" s="1"/>
  <c r="J13" i="7"/>
  <c r="K13" i="7" s="1"/>
  <c r="L13" i="7" s="1"/>
  <c r="M13" i="7" s="1"/>
  <c r="N13" i="7" s="1"/>
  <c r="O13" i="7" s="1"/>
  <c r="P13" i="7" s="1"/>
  <c r="J34" i="5"/>
  <c r="K34" i="5" s="1"/>
  <c r="L34" i="5" s="1"/>
  <c r="M34" i="5" s="1"/>
  <c r="J13" i="4"/>
  <c r="K13" i="4" s="1"/>
  <c r="L13" i="4" s="1"/>
  <c r="M13" i="4" s="1"/>
  <c r="J13" i="15"/>
  <c r="K13" i="15" s="1"/>
  <c r="L13" i="15" s="1"/>
  <c r="M13" i="15" s="1"/>
  <c r="J13" i="13"/>
  <c r="K13" i="13" s="1"/>
  <c r="L13" i="13" s="1"/>
  <c r="M13" i="13" s="1"/>
  <c r="N13" i="13" s="1"/>
  <c r="O13" i="13" s="1"/>
  <c r="P13" i="13" s="1"/>
  <c r="J47" i="11"/>
  <c r="K47" i="11" s="1"/>
  <c r="L47" i="11" s="1"/>
  <c r="M47" i="11" s="1"/>
  <c r="N47" i="11" s="1"/>
  <c r="O47" i="11" s="1"/>
  <c r="P47" i="11" s="1"/>
  <c r="K200" i="10"/>
  <c r="L200" i="10" s="1"/>
  <c r="M200" i="10" s="1"/>
  <c r="N200" i="10" s="1"/>
  <c r="O200" i="10" s="1"/>
  <c r="P200" i="10" s="1"/>
  <c r="Q200" i="10" s="1"/>
  <c r="K183" i="10"/>
  <c r="L183" i="10" s="1"/>
  <c r="M183" i="10" s="1"/>
  <c r="N183" i="10" s="1"/>
  <c r="K13" i="10"/>
  <c r="L13" i="10" s="1"/>
  <c r="M13" i="10" s="1"/>
  <c r="N13" i="10" s="1"/>
  <c r="O13" i="10" s="1"/>
  <c r="P13" i="10" s="1"/>
  <c r="Q13" i="10" s="1"/>
  <c r="J232" i="8"/>
  <c r="K232" i="8" s="1"/>
  <c r="L232" i="8" s="1"/>
  <c r="M232" i="8" s="1"/>
  <c r="N232" i="8" s="1"/>
  <c r="O232" i="8" s="1"/>
  <c r="P232" i="8" s="1"/>
  <c r="J129" i="8"/>
  <c r="K129" i="8" s="1"/>
  <c r="L129" i="8" s="1"/>
  <c r="M129" i="8" s="1"/>
  <c r="J245" i="7"/>
  <c r="K245" i="7" s="1"/>
  <c r="J203" i="7"/>
  <c r="K203" i="7" s="1"/>
  <c r="J161" i="7"/>
  <c r="K161" i="7" s="1"/>
  <c r="J34" i="7"/>
  <c r="K34" i="7" s="1"/>
  <c r="L34" i="7" s="1"/>
  <c r="M34" i="7" s="1"/>
  <c r="N34" i="7" s="1"/>
  <c r="O34" i="7" s="1"/>
  <c r="P34" i="7" s="1"/>
  <c r="J13" i="6"/>
  <c r="K13" i="6" s="1"/>
  <c r="L13" i="6" s="1"/>
  <c r="M13" i="6" s="1"/>
  <c r="J13" i="3"/>
  <c r="J98" i="2"/>
  <c r="K98" i="2" s="1"/>
  <c r="L98" i="2" s="1"/>
  <c r="M98" i="2" s="1"/>
  <c r="N98" i="2" s="1"/>
  <c r="O98" i="2" s="1"/>
  <c r="P98" i="2" s="1"/>
  <c r="J34" i="1"/>
  <c r="K34" i="1" s="1"/>
  <c r="L34" i="1" s="1"/>
  <c r="M34" i="1" s="1"/>
  <c r="J119" i="16"/>
  <c r="K119" i="16" s="1"/>
  <c r="L119" i="16" s="1"/>
  <c r="M119" i="16" s="1"/>
  <c r="N119" i="16" s="1"/>
  <c r="O119" i="16" s="1"/>
  <c r="P119" i="16" s="1"/>
  <c r="K98" i="10"/>
  <c r="L98" i="10" s="1"/>
  <c r="M98" i="10" s="1"/>
  <c r="N98" i="10" s="1"/>
  <c r="J249" i="8"/>
  <c r="K249" i="8" s="1"/>
  <c r="L249" i="8" s="1"/>
  <c r="M249" i="8" s="1"/>
  <c r="N249" i="8" s="1"/>
  <c r="O249" i="8" s="1"/>
  <c r="P249" i="8" s="1"/>
  <c r="J76" i="8"/>
  <c r="K76" i="8" s="1"/>
  <c r="L76" i="8" s="1"/>
  <c r="M76" i="8" s="1"/>
  <c r="N76" i="8" s="1"/>
  <c r="O76" i="8" s="1"/>
  <c r="P76" i="8" s="1"/>
  <c r="J224" i="7"/>
  <c r="K224" i="7" s="1"/>
  <c r="J98" i="7"/>
  <c r="K98" i="7" s="1"/>
  <c r="L98" i="7" s="1"/>
  <c r="M98" i="7" s="1"/>
  <c r="N98" i="7" s="1"/>
  <c r="O98" i="7" s="1"/>
  <c r="P98" i="7" s="1"/>
  <c r="J56" i="7"/>
  <c r="K56" i="7" s="1"/>
  <c r="L56" i="7" s="1"/>
  <c r="M56" i="7" s="1"/>
  <c r="N56" i="7" s="1"/>
  <c r="O56" i="7" s="1"/>
  <c r="P56" i="7" s="1"/>
  <c r="J34" i="6"/>
  <c r="K34" i="6" s="1"/>
  <c r="L34" i="6" s="1"/>
  <c r="M34" i="6" s="1"/>
  <c r="J56" i="5"/>
  <c r="K56" i="5" s="1"/>
  <c r="L56" i="5" s="1"/>
  <c r="M56" i="5" s="1"/>
  <c r="N56" i="5" s="1"/>
  <c r="O56" i="5" s="1"/>
  <c r="P56" i="5" s="1"/>
  <c r="J78" i="5"/>
  <c r="K78" i="5" s="1"/>
  <c r="L78" i="5" s="1"/>
  <c r="M78" i="5" s="1"/>
  <c r="J77" i="16"/>
  <c r="K77" i="16" s="1"/>
  <c r="L77" i="16" s="1"/>
  <c r="M77" i="16" s="1"/>
  <c r="J13" i="14"/>
  <c r="K13" i="14" s="1"/>
  <c r="L13" i="14" s="1"/>
  <c r="M13" i="14" s="1"/>
  <c r="J13" i="11"/>
  <c r="K13" i="11" s="1"/>
  <c r="L13" i="11" s="1"/>
  <c r="M13" i="11" s="1"/>
  <c r="N13" i="11" s="1"/>
  <c r="O13" i="11" s="1"/>
  <c r="P13" i="11" s="1"/>
  <c r="J266" i="8"/>
  <c r="K266" i="8" s="1"/>
  <c r="L266" i="8" s="1"/>
  <c r="M266" i="8" s="1"/>
  <c r="J93" i="8"/>
  <c r="K93" i="8" s="1"/>
  <c r="L93" i="8" s="1"/>
  <c r="M93" i="8" s="1"/>
  <c r="N93" i="8" s="1"/>
  <c r="O93" i="8" s="1"/>
  <c r="P93" i="8" s="1"/>
  <c r="J182" i="7"/>
  <c r="K182" i="7" s="1"/>
  <c r="J140" i="7"/>
  <c r="K140" i="7" s="1"/>
  <c r="J13" i="5"/>
  <c r="K13" i="5" s="1"/>
  <c r="J120" i="2"/>
  <c r="K120" i="2" s="1"/>
  <c r="L120" i="2" s="1"/>
  <c r="M120" i="2" s="1"/>
  <c r="N120" i="2" s="1"/>
  <c r="O120" i="2" s="1"/>
  <c r="P120" i="2" s="1"/>
  <c r="J13" i="2"/>
  <c r="K13" i="2" s="1"/>
  <c r="L13" i="2" s="1"/>
  <c r="M13" i="2" s="1"/>
  <c r="N13" i="2" s="1"/>
  <c r="O13" i="2" s="1"/>
  <c r="P13" i="2" s="1"/>
  <c r="J76" i="1"/>
  <c r="K76" i="1" s="1"/>
  <c r="L76" i="1" s="1"/>
  <c r="M76" i="1" s="1"/>
  <c r="N76" i="1" s="1"/>
  <c r="O76" i="1" s="1"/>
  <c r="P76" i="1" s="1"/>
  <c r="K132" i="10"/>
  <c r="L132" i="10" s="1"/>
  <c r="M132" i="10" s="1"/>
  <c r="N132" i="10" s="1"/>
  <c r="O132" i="10" s="1"/>
  <c r="P132" i="10" s="1"/>
  <c r="Q132" i="10" s="1"/>
  <c r="J197" i="8"/>
  <c r="K197" i="8" s="1"/>
  <c r="L197" i="8" s="1"/>
  <c r="M197" i="8" s="1"/>
  <c r="J146" i="8"/>
  <c r="K146" i="8" s="1"/>
  <c r="L146" i="8" s="1"/>
  <c r="M146" i="8" s="1"/>
  <c r="J111" i="8"/>
  <c r="K111" i="8" s="1"/>
  <c r="L111" i="8" s="1"/>
  <c r="M111" i="8" s="1"/>
  <c r="N111" i="8" s="1"/>
  <c r="O111" i="8" s="1"/>
  <c r="P111" i="8" s="1"/>
  <c r="J13" i="8"/>
  <c r="K13" i="8" s="1"/>
  <c r="L13" i="8" s="1"/>
  <c r="M13" i="8" s="1"/>
  <c r="N13" i="8" s="1"/>
  <c r="O13" i="8" s="1"/>
  <c r="P13" i="8" s="1"/>
  <c r="J184" i="2"/>
  <c r="K184" i="2" s="1"/>
  <c r="L184" i="2" s="1"/>
  <c r="M184" i="2" s="1"/>
  <c r="J56" i="2"/>
  <c r="K56" i="2" s="1"/>
  <c r="L56" i="2" s="1"/>
  <c r="M56" i="2" s="1"/>
  <c r="N56" i="2" s="1"/>
  <c r="O56" i="2" s="1"/>
  <c r="P56" i="2" s="1"/>
  <c r="J118" i="1"/>
  <c r="K118" i="1" s="1"/>
  <c r="L118" i="1" s="1"/>
  <c r="M118" i="1" s="1"/>
  <c r="N118" i="1" s="1"/>
  <c r="O118" i="1" s="1"/>
  <c r="P118" i="1" s="1"/>
  <c r="J55" i="1"/>
  <c r="K55" i="1" s="1"/>
  <c r="L55" i="1" s="1"/>
  <c r="M55" i="1" s="1"/>
  <c r="J163" i="2"/>
  <c r="K163" i="2" s="1"/>
  <c r="L163" i="2" s="1"/>
  <c r="M163" i="2" s="1"/>
  <c r="N163" i="2" s="1"/>
  <c r="O163" i="2" s="1"/>
  <c r="P163" i="2" s="1"/>
  <c r="J97" i="1"/>
  <c r="K97" i="1" s="1"/>
  <c r="L97" i="1" s="1"/>
  <c r="M97" i="1" s="1"/>
  <c r="N97" i="1" s="1"/>
  <c r="O97" i="1" s="1"/>
  <c r="P97" i="1" s="1"/>
  <c r="J35" i="2"/>
  <c r="K35" i="2" s="1"/>
  <c r="L35" i="2" s="1"/>
  <c r="M35" i="2" s="1"/>
  <c r="N35" i="2" s="1"/>
  <c r="O35" i="2" s="1"/>
  <c r="P35" i="2" s="1"/>
  <c r="J141" i="2"/>
  <c r="K141" i="2" s="1"/>
  <c r="L141" i="2" s="1"/>
  <c r="M141" i="2" s="1"/>
  <c r="N141" i="2" s="1"/>
  <c r="O141" i="2" s="1"/>
  <c r="P141" i="2" s="1"/>
  <c r="J77" i="2"/>
  <c r="K77" i="2" s="1"/>
  <c r="L77" i="2" s="1"/>
  <c r="M77" i="2" s="1"/>
  <c r="AD26" i="15"/>
  <c r="AE26" i="15" s="1"/>
  <c r="AD9" i="14"/>
  <c r="AE9" i="14" s="1"/>
  <c r="AD26" i="13"/>
  <c r="AE26" i="13" s="1"/>
  <c r="AD60" i="11"/>
  <c r="AE60" i="11" s="1"/>
  <c r="AD136" i="16"/>
  <c r="AE136" i="16" s="1"/>
  <c r="AD73" i="16"/>
  <c r="AE73" i="16" s="1"/>
  <c r="AD30" i="16"/>
  <c r="AE30" i="16" s="1"/>
  <c r="AE77" i="10"/>
  <c r="AF77" i="10" s="1"/>
  <c r="AE60" i="10"/>
  <c r="AF60" i="10" s="1"/>
  <c r="AE43" i="10"/>
  <c r="AF43" i="10" s="1"/>
  <c r="AE9" i="10"/>
  <c r="AF9" i="10" s="1"/>
  <c r="AD26" i="9"/>
  <c r="AE26" i="9" s="1"/>
  <c r="AD159" i="8"/>
  <c r="AE159" i="8" s="1"/>
  <c r="AD30" i="8"/>
  <c r="AE30" i="8" s="1"/>
  <c r="AD262" i="7"/>
  <c r="AE262" i="7" s="1"/>
  <c r="AD220" i="7"/>
  <c r="AE220" i="7" s="1"/>
  <c r="AD94" i="7"/>
  <c r="AE94" i="7" s="1"/>
  <c r="AD52" i="7"/>
  <c r="AE52" i="7" s="1"/>
  <c r="AD157" i="16"/>
  <c r="AE157" i="16" s="1"/>
  <c r="AD115" i="16"/>
  <c r="AE115" i="16" s="1"/>
  <c r="AD51" i="16"/>
  <c r="AE51" i="16" s="1"/>
  <c r="AD26" i="14"/>
  <c r="AD26" i="12"/>
  <c r="AE26" i="12" s="1"/>
  <c r="AD9" i="11"/>
  <c r="AE9" i="11" s="1"/>
  <c r="AE196" i="10"/>
  <c r="AF196" i="10" s="1"/>
  <c r="AD9" i="16"/>
  <c r="AE9" i="16" s="1"/>
  <c r="AD43" i="14"/>
  <c r="AE43" i="14" s="1"/>
  <c r="AE179" i="10"/>
  <c r="AF179" i="10" s="1"/>
  <c r="AE145" i="10"/>
  <c r="AF145" i="10" s="1"/>
  <c r="AE128" i="10"/>
  <c r="AF128" i="10" s="1"/>
  <c r="AD9" i="9"/>
  <c r="AE9" i="9" s="1"/>
  <c r="AD245" i="8"/>
  <c r="AE245" i="8" s="1"/>
  <c r="AD228" i="8"/>
  <c r="AE228" i="8" s="1"/>
  <c r="AD193" i="8"/>
  <c r="AE193" i="8" s="1"/>
  <c r="AD51" i="8"/>
  <c r="AE51" i="8" s="1"/>
  <c r="AD283" i="7"/>
  <c r="AE283" i="7" s="1"/>
  <c r="AD199" i="7"/>
  <c r="AE199" i="7" s="1"/>
  <c r="AD136" i="7"/>
  <c r="AE136" i="7" s="1"/>
  <c r="AD9" i="6"/>
  <c r="AE9" i="6" s="1"/>
  <c r="AD180" i="2"/>
  <c r="AE180" i="2" s="1"/>
  <c r="AD93" i="1"/>
  <c r="AE93" i="1" s="1"/>
  <c r="AD43" i="15"/>
  <c r="AE43" i="15" s="1"/>
  <c r="AD9" i="12"/>
  <c r="AE9" i="12" s="1"/>
  <c r="AD26" i="11"/>
  <c r="AE26" i="11" s="1"/>
  <c r="AE111" i="10"/>
  <c r="AF111" i="10" s="1"/>
  <c r="AD176" i="8"/>
  <c r="AE176" i="8" s="1"/>
  <c r="AD107" i="8"/>
  <c r="AE107" i="8" s="1"/>
  <c r="AD9" i="8"/>
  <c r="AE9" i="8" s="1"/>
  <c r="AD30" i="7"/>
  <c r="AE30" i="7" s="1"/>
  <c r="AD30" i="6"/>
  <c r="AE30" i="6" s="1"/>
  <c r="AD178" i="16"/>
  <c r="AE178" i="16" s="1"/>
  <c r="AD94" i="16"/>
  <c r="AE94" i="16" s="1"/>
  <c r="AD262" i="8"/>
  <c r="AE262" i="8" s="1"/>
  <c r="AD72" i="8"/>
  <c r="AE72" i="8" s="1"/>
  <c r="AD241" i="7"/>
  <c r="AE241" i="7" s="1"/>
  <c r="AD115" i="7"/>
  <c r="AE115" i="7" s="1"/>
  <c r="AD73" i="7"/>
  <c r="AE73" i="7" s="1"/>
  <c r="AD9" i="7"/>
  <c r="AE9" i="7" s="1"/>
  <c r="AD9" i="4"/>
  <c r="AE9" i="4" s="1"/>
  <c r="AD9" i="3"/>
  <c r="AD137" i="2"/>
  <c r="AE137" i="2" s="1"/>
  <c r="AD94" i="2"/>
  <c r="AE94" i="2" s="1"/>
  <c r="AD52" i="2"/>
  <c r="AE52" i="2" s="1"/>
  <c r="AD9" i="2"/>
  <c r="AE9" i="2" s="1"/>
  <c r="AD114" i="1"/>
  <c r="AE114" i="1" s="1"/>
  <c r="AD30" i="1"/>
  <c r="AE30" i="1" s="1"/>
  <c r="AD74" i="5"/>
  <c r="AE74" i="5" s="1"/>
  <c r="AD116" i="2"/>
  <c r="AE116" i="2" s="1"/>
  <c r="AD9" i="15"/>
  <c r="AE9" i="15" s="1"/>
  <c r="AD9" i="13"/>
  <c r="AE9" i="13" s="1"/>
  <c r="AD211" i="8"/>
  <c r="AE211" i="8" s="1"/>
  <c r="AD89" i="8"/>
  <c r="AE89" i="8" s="1"/>
  <c r="AD72" i="1"/>
  <c r="AE72" i="1" s="1"/>
  <c r="AD51" i="1"/>
  <c r="AE51" i="1" s="1"/>
  <c r="AE94" i="10"/>
  <c r="AF94" i="10" s="1"/>
  <c r="AE26" i="10"/>
  <c r="AF26" i="10" s="1"/>
  <c r="AD142" i="8"/>
  <c r="AE142" i="8" s="1"/>
  <c r="AD125" i="8"/>
  <c r="AE125" i="8" s="1"/>
  <c r="AD30" i="5"/>
  <c r="AE30" i="5" s="1"/>
  <c r="AD178" i="7"/>
  <c r="AE178" i="7" s="1"/>
  <c r="AD9" i="5"/>
  <c r="AE9" i="5" s="1"/>
  <c r="AD159" i="2"/>
  <c r="AE159" i="2" s="1"/>
  <c r="AD31" i="2"/>
  <c r="AE31" i="2" s="1"/>
  <c r="AD43" i="11"/>
  <c r="AE43" i="11" s="1"/>
  <c r="AE162" i="10"/>
  <c r="AF162" i="10" s="1"/>
  <c r="AD157" i="7"/>
  <c r="AE157" i="7" s="1"/>
  <c r="AD52" i="5"/>
  <c r="AE52" i="5" s="1"/>
  <c r="AD73" i="2"/>
  <c r="AE73" i="2" s="1"/>
  <c r="J163" i="16"/>
  <c r="K163" i="16" s="1"/>
  <c r="L163" i="16" s="1"/>
  <c r="M163" i="16" s="1"/>
  <c r="J121" i="16"/>
  <c r="K121" i="16" s="1"/>
  <c r="L121" i="16" s="1"/>
  <c r="M121" i="16" s="1"/>
  <c r="N121" i="16" s="1"/>
  <c r="O121" i="16" s="1"/>
  <c r="P121" i="16" s="1"/>
  <c r="J79" i="16"/>
  <c r="K79" i="16" s="1"/>
  <c r="L79" i="16" s="1"/>
  <c r="J15" i="15"/>
  <c r="K15" i="15" s="1"/>
  <c r="L15" i="15" s="1"/>
  <c r="M15" i="15" s="1"/>
  <c r="N15" i="15" s="1"/>
  <c r="O15" i="15" s="1"/>
  <c r="P15" i="15" s="1"/>
  <c r="J32" i="13"/>
  <c r="K32" i="13" s="1"/>
  <c r="O32" i="13" s="1"/>
  <c r="J15" i="13"/>
  <c r="K15" i="13" s="1"/>
  <c r="L15" i="13" s="1"/>
  <c r="M15" i="13" s="1"/>
  <c r="N15" i="13" s="1"/>
  <c r="O15" i="13" s="1"/>
  <c r="P15" i="13" s="1"/>
  <c r="K151" i="10"/>
  <c r="L151" i="10" s="1"/>
  <c r="M151" i="10" s="1"/>
  <c r="N151" i="10" s="1"/>
  <c r="J251" i="8"/>
  <c r="K251" i="8" s="1"/>
  <c r="L251" i="8" s="1"/>
  <c r="M251" i="8" s="1"/>
  <c r="J100" i="16"/>
  <c r="K100" i="16" s="1"/>
  <c r="L100" i="16" s="1"/>
  <c r="M100" i="16" s="1"/>
  <c r="J49" i="15"/>
  <c r="K49" i="15" s="1"/>
  <c r="L49" i="15" s="1"/>
  <c r="M49" i="15" s="1"/>
  <c r="J49" i="14"/>
  <c r="K49" i="14" s="1"/>
  <c r="L49" i="14" s="1"/>
  <c r="M49" i="14" s="1"/>
  <c r="J142" i="16"/>
  <c r="K142" i="16" s="1"/>
  <c r="L142" i="16" s="1"/>
  <c r="M142" i="16" s="1"/>
  <c r="N142" i="16" s="1"/>
  <c r="O142" i="16" s="1"/>
  <c r="P142" i="16" s="1"/>
  <c r="J36" i="16"/>
  <c r="K36" i="16" s="1"/>
  <c r="L36" i="16" s="1"/>
  <c r="M36" i="16" s="1"/>
  <c r="N36" i="16" s="1"/>
  <c r="O36" i="16" s="1"/>
  <c r="P36" i="16" s="1"/>
  <c r="J49" i="11"/>
  <c r="K49" i="11" s="1"/>
  <c r="L49" i="11" s="1"/>
  <c r="M49" i="11" s="1"/>
  <c r="N49" i="11" s="1"/>
  <c r="O49" i="11" s="1"/>
  <c r="P49" i="11" s="1"/>
  <c r="J32" i="11"/>
  <c r="K32" i="11" s="1"/>
  <c r="L32" i="11" s="1"/>
  <c r="M32" i="11" s="1"/>
  <c r="K185" i="10"/>
  <c r="L185" i="10" s="1"/>
  <c r="M185" i="10" s="1"/>
  <c r="N185" i="10" s="1"/>
  <c r="K168" i="10"/>
  <c r="L168" i="10" s="1"/>
  <c r="M168" i="10" s="1"/>
  <c r="N168" i="10" s="1"/>
  <c r="K83" i="10"/>
  <c r="L83" i="10" s="1"/>
  <c r="M83" i="10" s="1"/>
  <c r="N83" i="10" s="1"/>
  <c r="O83" i="10" s="1"/>
  <c r="P83" i="10" s="1"/>
  <c r="Q83" i="10" s="1"/>
  <c r="K49" i="10"/>
  <c r="L49" i="10" s="1"/>
  <c r="M49" i="10" s="1"/>
  <c r="N49" i="10" s="1"/>
  <c r="J15" i="9"/>
  <c r="K15" i="9" s="1"/>
  <c r="L15" i="9" s="1"/>
  <c r="M15" i="9" s="1"/>
  <c r="N15" i="9" s="1"/>
  <c r="O15" i="9" s="1"/>
  <c r="P15" i="9" s="1"/>
  <c r="J268" i="8"/>
  <c r="K268" i="8" s="1"/>
  <c r="L268" i="8" s="1"/>
  <c r="M268" i="8" s="1"/>
  <c r="J182" i="8"/>
  <c r="K182" i="8" s="1"/>
  <c r="L182" i="8" s="1"/>
  <c r="M182" i="8" s="1"/>
  <c r="J57" i="8"/>
  <c r="K57" i="8" s="1"/>
  <c r="L57" i="8" s="1"/>
  <c r="M57" i="8" s="1"/>
  <c r="N57" i="8" s="1"/>
  <c r="O57" i="8" s="1"/>
  <c r="P57" i="8" s="1"/>
  <c r="J289" i="7"/>
  <c r="K289" i="7" s="1"/>
  <c r="J15" i="14"/>
  <c r="K15" i="14" s="1"/>
  <c r="L15" i="14" s="1"/>
  <c r="M15" i="14" s="1"/>
  <c r="K202" i="10"/>
  <c r="L202" i="10" s="1"/>
  <c r="M202" i="10" s="1"/>
  <c r="N202" i="10" s="1"/>
  <c r="K134" i="10"/>
  <c r="L134" i="10" s="1"/>
  <c r="M134" i="10" s="1"/>
  <c r="N134" i="10" s="1"/>
  <c r="O134" i="10" s="1"/>
  <c r="P134" i="10" s="1"/>
  <c r="Q134" i="10" s="1"/>
  <c r="K100" i="10"/>
  <c r="L100" i="10" s="1"/>
  <c r="M100" i="10" s="1"/>
  <c r="N100" i="10" s="1"/>
  <c r="O100" i="10" s="1"/>
  <c r="P100" i="10" s="1"/>
  <c r="Q100" i="10" s="1"/>
  <c r="K66" i="10"/>
  <c r="L66" i="10" s="1"/>
  <c r="M66" i="10" s="1"/>
  <c r="N66" i="10" s="1"/>
  <c r="K32" i="10"/>
  <c r="L32" i="10" s="1"/>
  <c r="M32" i="10" s="1"/>
  <c r="N32" i="10" s="1"/>
  <c r="O32" i="10" s="1"/>
  <c r="P32" i="10" s="1"/>
  <c r="Q32" i="10" s="1"/>
  <c r="J217" i="8"/>
  <c r="K217" i="8" s="1"/>
  <c r="L217" i="8" s="1"/>
  <c r="M217" i="8" s="1"/>
  <c r="J165" i="8"/>
  <c r="K165" i="8" s="1"/>
  <c r="L165" i="8" s="1"/>
  <c r="M165" i="8" s="1"/>
  <c r="N165" i="8" s="1"/>
  <c r="O165" i="8" s="1"/>
  <c r="P165" i="8" s="1"/>
  <c r="J36" i="8"/>
  <c r="K36" i="8" s="1"/>
  <c r="L36" i="8" s="1"/>
  <c r="M36" i="8" s="1"/>
  <c r="N36" i="8" s="1"/>
  <c r="O36" i="8" s="1"/>
  <c r="P36" i="8" s="1"/>
  <c r="J163" i="7"/>
  <c r="K163" i="7" s="1"/>
  <c r="J100" i="7"/>
  <c r="K100" i="7" s="1"/>
  <c r="L100" i="7" s="1"/>
  <c r="M100" i="7" s="1"/>
  <c r="N100" i="7" s="1"/>
  <c r="O100" i="7" s="1"/>
  <c r="P100" i="7" s="1"/>
  <c r="J15" i="6"/>
  <c r="K15" i="6" s="1"/>
  <c r="L15" i="6" s="1"/>
  <c r="M15" i="6" s="1"/>
  <c r="J58" i="5"/>
  <c r="K58" i="5" s="1"/>
  <c r="L58" i="5" s="1"/>
  <c r="M58" i="5" s="1"/>
  <c r="N58" i="5" s="1"/>
  <c r="O58" i="5" s="1"/>
  <c r="P58" i="5" s="1"/>
  <c r="J57" i="16"/>
  <c r="K57" i="16" s="1"/>
  <c r="L57" i="16" s="1"/>
  <c r="M57" i="16" s="1"/>
  <c r="J32" i="14"/>
  <c r="J66" i="11"/>
  <c r="K66" i="11" s="1"/>
  <c r="L66" i="11" s="1"/>
  <c r="M66" i="11" s="1"/>
  <c r="J78" i="8"/>
  <c r="K78" i="8" s="1"/>
  <c r="L78" i="8" s="1"/>
  <c r="M78" i="8" s="1"/>
  <c r="N78" i="8" s="1"/>
  <c r="O78" i="8" s="1"/>
  <c r="P78" i="8" s="1"/>
  <c r="J226" i="7"/>
  <c r="K226" i="7" s="1"/>
  <c r="J142" i="7"/>
  <c r="K142" i="7" s="1"/>
  <c r="J121" i="7"/>
  <c r="K121" i="7" s="1"/>
  <c r="L121" i="7" s="1"/>
  <c r="M121" i="7" s="1"/>
  <c r="N121" i="7" s="1"/>
  <c r="O121" i="7" s="1"/>
  <c r="P121" i="7" s="1"/>
  <c r="J58" i="7"/>
  <c r="K58" i="7" s="1"/>
  <c r="L58" i="7" s="1"/>
  <c r="M58" i="7" s="1"/>
  <c r="N58" i="7" s="1"/>
  <c r="O58" i="7" s="1"/>
  <c r="P58" i="7" s="1"/>
  <c r="J36" i="6"/>
  <c r="K36" i="6" s="1"/>
  <c r="L36" i="6" s="1"/>
  <c r="M36" i="6" s="1"/>
  <c r="N36" i="6" s="1"/>
  <c r="O36" i="6" s="1"/>
  <c r="P36" i="6" s="1"/>
  <c r="J15" i="5"/>
  <c r="K15" i="5" s="1"/>
  <c r="J36" i="5"/>
  <c r="K36" i="5" s="1"/>
  <c r="L36" i="5" s="1"/>
  <c r="M36" i="5" s="1"/>
  <c r="N36" i="5" s="1"/>
  <c r="O36" i="5" s="1"/>
  <c r="P36" i="5" s="1"/>
  <c r="J122" i="2"/>
  <c r="K122" i="2" s="1"/>
  <c r="L122" i="2" s="1"/>
  <c r="M122" i="2" s="1"/>
  <c r="J15" i="2"/>
  <c r="K15" i="2" s="1"/>
  <c r="L15" i="2" s="1"/>
  <c r="M15" i="2" s="1"/>
  <c r="N15" i="2" s="1"/>
  <c r="O15" i="2" s="1"/>
  <c r="P15" i="2" s="1"/>
  <c r="J78" i="1"/>
  <c r="K78" i="1" s="1"/>
  <c r="L78" i="1" s="1"/>
  <c r="M78" i="1" s="1"/>
  <c r="J15" i="16"/>
  <c r="K15" i="16" s="1"/>
  <c r="L15" i="16" s="1"/>
  <c r="M15" i="16" s="1"/>
  <c r="J15" i="11"/>
  <c r="K15" i="11" s="1"/>
  <c r="L15" i="11" s="1"/>
  <c r="M15" i="11" s="1"/>
  <c r="N15" i="11" s="1"/>
  <c r="O15" i="11" s="1"/>
  <c r="P15" i="11" s="1"/>
  <c r="K117" i="10"/>
  <c r="L117" i="10" s="1"/>
  <c r="M117" i="10" s="1"/>
  <c r="N117" i="10" s="1"/>
  <c r="J95" i="8"/>
  <c r="K95" i="8" s="1"/>
  <c r="L95" i="8" s="1"/>
  <c r="M95" i="8" s="1"/>
  <c r="N95" i="8" s="1"/>
  <c r="O95" i="8" s="1"/>
  <c r="P95" i="8" s="1"/>
  <c r="J184" i="7"/>
  <c r="K184" i="7" s="1"/>
  <c r="J79" i="7"/>
  <c r="K79" i="7" s="1"/>
  <c r="L79" i="7" s="1"/>
  <c r="M79" i="7" s="1"/>
  <c r="N79" i="7" s="1"/>
  <c r="O79" i="7" s="1"/>
  <c r="P79" i="7" s="1"/>
  <c r="J184" i="16"/>
  <c r="K184" i="16" s="1"/>
  <c r="L184" i="16" s="1"/>
  <c r="M184" i="16" s="1"/>
  <c r="N184" i="16" s="1"/>
  <c r="O184" i="16" s="1"/>
  <c r="P184" i="16" s="1"/>
  <c r="J32" i="15"/>
  <c r="K32" i="15" s="1"/>
  <c r="L32" i="15" s="1"/>
  <c r="M32" i="15" s="1"/>
  <c r="J15" i="12"/>
  <c r="K15" i="12" s="1"/>
  <c r="L15" i="12" s="1"/>
  <c r="M15" i="12" s="1"/>
  <c r="J199" i="8"/>
  <c r="K199" i="8" s="1"/>
  <c r="L199" i="8" s="1"/>
  <c r="M199" i="8" s="1"/>
  <c r="J148" i="8"/>
  <c r="K148" i="8" s="1"/>
  <c r="L148" i="8" s="1"/>
  <c r="M148" i="8" s="1"/>
  <c r="N148" i="8" s="1"/>
  <c r="O148" i="8" s="1"/>
  <c r="P148" i="8" s="1"/>
  <c r="J113" i="8"/>
  <c r="K113" i="8" s="1"/>
  <c r="L113" i="8" s="1"/>
  <c r="M113" i="8" s="1"/>
  <c r="J15" i="8"/>
  <c r="K15" i="8" s="1"/>
  <c r="L15" i="8" s="1"/>
  <c r="M15" i="8" s="1"/>
  <c r="J36" i="7"/>
  <c r="K36" i="7" s="1"/>
  <c r="L36" i="7" s="1"/>
  <c r="M36" i="7" s="1"/>
  <c r="N36" i="7" s="1"/>
  <c r="O36" i="7" s="1"/>
  <c r="P36" i="7" s="1"/>
  <c r="J15" i="3"/>
  <c r="J100" i="2"/>
  <c r="K100" i="2" s="1"/>
  <c r="L100" i="2" s="1"/>
  <c r="M100" i="2" s="1"/>
  <c r="N100" i="2" s="1"/>
  <c r="O100" i="2" s="1"/>
  <c r="P100" i="2" s="1"/>
  <c r="J36" i="1"/>
  <c r="K36" i="1" s="1"/>
  <c r="L36" i="1" s="1"/>
  <c r="M36" i="1" s="1"/>
  <c r="J32" i="12"/>
  <c r="K32" i="12" s="1"/>
  <c r="L32" i="12" s="1"/>
  <c r="M32" i="12" s="1"/>
  <c r="K15" i="10"/>
  <c r="L15" i="10" s="1"/>
  <c r="M15" i="10" s="1"/>
  <c r="N15" i="10" s="1"/>
  <c r="J32" i="9"/>
  <c r="K32" i="9" s="1"/>
  <c r="L32" i="9" s="1"/>
  <c r="M32" i="9" s="1"/>
  <c r="J234" i="8"/>
  <c r="K234" i="8" s="1"/>
  <c r="L234" i="8" s="1"/>
  <c r="M234" i="8" s="1"/>
  <c r="J131" i="8"/>
  <c r="K131" i="8" s="1"/>
  <c r="L131" i="8" s="1"/>
  <c r="M131" i="8" s="1"/>
  <c r="N131" i="8" s="1"/>
  <c r="O131" i="8" s="1"/>
  <c r="P131" i="8" s="1"/>
  <c r="J268" i="7"/>
  <c r="K268" i="7" s="1"/>
  <c r="J247" i="7"/>
  <c r="K247" i="7" s="1"/>
  <c r="J205" i="7"/>
  <c r="K205" i="7" s="1"/>
  <c r="J80" i="5"/>
  <c r="K80" i="5" s="1"/>
  <c r="L80" i="5" s="1"/>
  <c r="M80" i="5" s="1"/>
  <c r="J15" i="4"/>
  <c r="K15" i="4" s="1"/>
  <c r="L15" i="4" s="1"/>
  <c r="M15" i="4" s="1"/>
  <c r="N15" i="4" s="1"/>
  <c r="O15" i="4" s="1"/>
  <c r="P15" i="4" s="1"/>
  <c r="J143" i="2"/>
  <c r="K143" i="2" s="1"/>
  <c r="L143" i="2" s="1"/>
  <c r="M143" i="2" s="1"/>
  <c r="N143" i="2" s="1"/>
  <c r="O143" i="2" s="1"/>
  <c r="P143" i="2" s="1"/>
  <c r="J79" i="2"/>
  <c r="K79" i="2" s="1"/>
  <c r="L79" i="2" s="1"/>
  <c r="M79" i="2" s="1"/>
  <c r="J37" i="2"/>
  <c r="K37" i="2" s="1"/>
  <c r="L37" i="2" s="1"/>
  <c r="M37" i="2" s="1"/>
  <c r="N37" i="2" s="1"/>
  <c r="O37" i="2" s="1"/>
  <c r="P37" i="2" s="1"/>
  <c r="J99" i="1"/>
  <c r="K99" i="1" s="1"/>
  <c r="L99" i="1" s="1"/>
  <c r="M99" i="1" s="1"/>
  <c r="N99" i="1" s="1"/>
  <c r="O99" i="1" s="1"/>
  <c r="P99" i="1" s="1"/>
  <c r="J15" i="7"/>
  <c r="K15" i="7" s="1"/>
  <c r="L15" i="7" s="1"/>
  <c r="M15" i="7" s="1"/>
  <c r="N15" i="7" s="1"/>
  <c r="O15" i="7" s="1"/>
  <c r="P15" i="7" s="1"/>
  <c r="J186" i="2"/>
  <c r="K186" i="2" s="1"/>
  <c r="L186" i="2" s="1"/>
  <c r="M186" i="2" s="1"/>
  <c r="N186" i="2" s="1"/>
  <c r="O186" i="2" s="1"/>
  <c r="P186" i="2" s="1"/>
  <c r="J58" i="2"/>
  <c r="K58" i="2" s="1"/>
  <c r="L58" i="2" s="1"/>
  <c r="M58" i="2" s="1"/>
  <c r="N58" i="2" s="1"/>
  <c r="O58" i="2" s="1"/>
  <c r="P58" i="2" s="1"/>
  <c r="J57" i="1"/>
  <c r="K57" i="1" s="1"/>
  <c r="L57" i="1" s="1"/>
  <c r="M57" i="1" s="1"/>
  <c r="N57" i="1" s="1"/>
  <c r="O57" i="1" s="1"/>
  <c r="P57" i="1" s="1"/>
  <c r="J165" i="2"/>
  <c r="K165" i="2" s="1"/>
  <c r="L165" i="2" s="1"/>
  <c r="M165" i="2" s="1"/>
  <c r="N165" i="2" s="1"/>
  <c r="O165" i="2" s="1"/>
  <c r="P165" i="2" s="1"/>
  <c r="J120" i="1"/>
  <c r="K120" i="1" s="1"/>
  <c r="L120" i="1" s="1"/>
  <c r="M120" i="1" s="1"/>
  <c r="J159" i="16"/>
  <c r="K159" i="16" s="1"/>
  <c r="L159" i="16" s="1"/>
  <c r="M159" i="16" s="1"/>
  <c r="N159" i="16" s="1"/>
  <c r="O159" i="16" s="1"/>
  <c r="P159" i="16" s="1"/>
  <c r="J75" i="16"/>
  <c r="K75" i="16" s="1"/>
  <c r="L75" i="16" s="1"/>
  <c r="M75" i="16" s="1"/>
  <c r="J11" i="15"/>
  <c r="K11" i="15" s="1"/>
  <c r="L11" i="15" s="1"/>
  <c r="M11" i="15" s="1"/>
  <c r="N11" i="15" s="1"/>
  <c r="O11" i="15" s="1"/>
  <c r="P11" i="15" s="1"/>
  <c r="J45" i="14"/>
  <c r="K45" i="14" s="1"/>
  <c r="L45" i="14" s="1"/>
  <c r="M45" i="14" s="1"/>
  <c r="N45" i="14" s="1"/>
  <c r="O45" i="14" s="1"/>
  <c r="P45" i="14" s="1"/>
  <c r="J11" i="13"/>
  <c r="K11" i="13" s="1"/>
  <c r="L11" i="13" s="1"/>
  <c r="M11" i="13" s="1"/>
  <c r="N11" i="13" s="1"/>
  <c r="O11" i="13" s="1"/>
  <c r="P11" i="13" s="1"/>
  <c r="J11" i="12"/>
  <c r="K11" i="12" s="1"/>
  <c r="L11" i="12" s="1"/>
  <c r="M11" i="12" s="1"/>
  <c r="J62" i="11"/>
  <c r="K62" i="11" s="1"/>
  <c r="L62" i="11" s="1"/>
  <c r="M62" i="11" s="1"/>
  <c r="J45" i="11"/>
  <c r="K45" i="11" s="1"/>
  <c r="L45" i="11" s="1"/>
  <c r="M45" i="11" s="1"/>
  <c r="K181" i="10"/>
  <c r="L181" i="10" s="1"/>
  <c r="M181" i="10" s="1"/>
  <c r="N181" i="10" s="1"/>
  <c r="K147" i="10"/>
  <c r="L147" i="10" s="1"/>
  <c r="M147" i="10" s="1"/>
  <c r="N147" i="10" s="1"/>
  <c r="K79" i="10"/>
  <c r="L79" i="10" s="1"/>
  <c r="M79" i="10" s="1"/>
  <c r="N79" i="10" s="1"/>
  <c r="K62" i="10"/>
  <c r="L62" i="10" s="1"/>
  <c r="M62" i="10" s="1"/>
  <c r="N62" i="10" s="1"/>
  <c r="J138" i="16"/>
  <c r="K138" i="16" s="1"/>
  <c r="L138" i="16" s="1"/>
  <c r="M138" i="16" s="1"/>
  <c r="N138" i="16" s="1"/>
  <c r="O138" i="16" s="1"/>
  <c r="P138" i="16" s="1"/>
  <c r="J11" i="14"/>
  <c r="K11" i="14" s="1"/>
  <c r="L11" i="14" s="1"/>
  <c r="M11" i="14" s="1"/>
  <c r="J180" i="16"/>
  <c r="K180" i="16" s="1"/>
  <c r="L180" i="16" s="1"/>
  <c r="M180" i="16" s="1"/>
  <c r="J32" i="16"/>
  <c r="K32" i="16" s="1"/>
  <c r="L32" i="16" s="1"/>
  <c r="M32" i="16" s="1"/>
  <c r="J45" i="15"/>
  <c r="K45" i="15" s="1"/>
  <c r="L45" i="15" s="1"/>
  <c r="M45" i="15" s="1"/>
  <c r="J28" i="12"/>
  <c r="K28" i="12" s="1"/>
  <c r="L28" i="12" s="1"/>
  <c r="M28" i="12" s="1"/>
  <c r="J11" i="11"/>
  <c r="K11" i="11" s="1"/>
  <c r="L11" i="11" s="1"/>
  <c r="M11" i="11" s="1"/>
  <c r="N11" i="11" s="1"/>
  <c r="O11" i="11" s="1"/>
  <c r="P11" i="11" s="1"/>
  <c r="K45" i="10"/>
  <c r="L45" i="10" s="1"/>
  <c r="M45" i="10" s="1"/>
  <c r="N45" i="10" s="1"/>
  <c r="O45" i="10" s="1"/>
  <c r="P45" i="10" s="1"/>
  <c r="Q45" i="10" s="1"/>
  <c r="J213" i="8"/>
  <c r="K213" i="8" s="1"/>
  <c r="L213" i="8" s="1"/>
  <c r="M213" i="8" s="1"/>
  <c r="J161" i="8"/>
  <c r="K161" i="8" s="1"/>
  <c r="L161" i="8" s="1"/>
  <c r="M161" i="8" s="1"/>
  <c r="N161" i="8" s="1"/>
  <c r="O161" i="8" s="1"/>
  <c r="P161" i="8" s="1"/>
  <c r="J32" i="8"/>
  <c r="K32" i="8" s="1"/>
  <c r="L32" i="8" s="1"/>
  <c r="M32" i="8" s="1"/>
  <c r="N32" i="8" s="1"/>
  <c r="O32" i="8" s="1"/>
  <c r="P32" i="8" s="1"/>
  <c r="J264" i="7"/>
  <c r="K264" i="7" s="1"/>
  <c r="J28" i="13"/>
  <c r="K28" i="13" s="1"/>
  <c r="L28" i="13" s="1"/>
  <c r="M28" i="13" s="1"/>
  <c r="N28" i="13" s="1"/>
  <c r="O28" i="13" s="1"/>
  <c r="P28" i="13" s="1"/>
  <c r="K198" i="10"/>
  <c r="L198" i="10" s="1"/>
  <c r="M198" i="10" s="1"/>
  <c r="N198" i="10" s="1"/>
  <c r="J28" i="9"/>
  <c r="K28" i="9" s="1"/>
  <c r="L28" i="9" s="1"/>
  <c r="M28" i="9" s="1"/>
  <c r="J178" i="8"/>
  <c r="K178" i="8" s="1"/>
  <c r="L178" i="8" s="1"/>
  <c r="M178" i="8" s="1"/>
  <c r="J53" i="8"/>
  <c r="K53" i="8" s="1"/>
  <c r="L53" i="8" s="1"/>
  <c r="M53" i="8" s="1"/>
  <c r="N53" i="8" s="1"/>
  <c r="O53" i="8" s="1"/>
  <c r="P53" i="8" s="1"/>
  <c r="J285" i="7"/>
  <c r="K285" i="7" s="1"/>
  <c r="J117" i="7"/>
  <c r="K117" i="7" s="1"/>
  <c r="L117" i="7" s="1"/>
  <c r="M117" i="7" s="1"/>
  <c r="J75" i="7"/>
  <c r="K75" i="7" s="1"/>
  <c r="L75" i="7" s="1"/>
  <c r="M75" i="7" s="1"/>
  <c r="N75" i="7" s="1"/>
  <c r="O75" i="7" s="1"/>
  <c r="P75" i="7" s="1"/>
  <c r="J11" i="7"/>
  <c r="K11" i="7" s="1"/>
  <c r="L11" i="7" s="1"/>
  <c r="M11" i="7" s="1"/>
  <c r="N11" i="7" s="1"/>
  <c r="O11" i="7" s="1"/>
  <c r="P11" i="7" s="1"/>
  <c r="J32" i="5"/>
  <c r="K32" i="5" s="1"/>
  <c r="L32" i="5" s="1"/>
  <c r="M32" i="5" s="1"/>
  <c r="K130" i="10"/>
  <c r="L130" i="10" s="1"/>
  <c r="M130" i="10" s="1"/>
  <c r="N130" i="10" s="1"/>
  <c r="O130" i="10" s="1"/>
  <c r="P130" i="10" s="1"/>
  <c r="Q130" i="10" s="1"/>
  <c r="J109" i="8"/>
  <c r="K109" i="8" s="1"/>
  <c r="L109" i="8" s="1"/>
  <c r="M109" i="8" s="1"/>
  <c r="J180" i="7"/>
  <c r="K180" i="7" s="1"/>
  <c r="J54" i="7"/>
  <c r="K54" i="7" s="1"/>
  <c r="L54" i="7" s="1"/>
  <c r="M54" i="7" s="1"/>
  <c r="N54" i="7" s="1"/>
  <c r="O54" i="7" s="1"/>
  <c r="P54" i="7" s="1"/>
  <c r="J32" i="6"/>
  <c r="K32" i="6" s="1"/>
  <c r="L32" i="6" s="1"/>
  <c r="M32" i="6" s="1"/>
  <c r="J11" i="4"/>
  <c r="K11" i="4" s="1"/>
  <c r="L11" i="4" s="1"/>
  <c r="M11" i="4" s="1"/>
  <c r="N11" i="4" s="1"/>
  <c r="O11" i="4" s="1"/>
  <c r="P11" i="4" s="1"/>
  <c r="J96" i="2"/>
  <c r="K96" i="2" s="1"/>
  <c r="L96" i="2" s="1"/>
  <c r="M96" i="2" s="1"/>
  <c r="N96" i="2" s="1"/>
  <c r="O96" i="2" s="1"/>
  <c r="P96" i="2" s="1"/>
  <c r="J96" i="16"/>
  <c r="K96" i="16" s="1"/>
  <c r="L96" i="16" s="1"/>
  <c r="M96" i="16" s="1"/>
  <c r="J53" i="16"/>
  <c r="K53" i="16" s="1"/>
  <c r="L53" i="16" s="1"/>
  <c r="M53" i="16" s="1"/>
  <c r="N53" i="16" s="1"/>
  <c r="O53" i="16" s="1"/>
  <c r="P53" i="16" s="1"/>
  <c r="J28" i="14"/>
  <c r="J230" i="8"/>
  <c r="K230" i="8" s="1"/>
  <c r="L230" i="8" s="1"/>
  <c r="M230" i="8" s="1"/>
  <c r="N230" i="8" s="1"/>
  <c r="O230" i="8" s="1"/>
  <c r="P230" i="8" s="1"/>
  <c r="J127" i="8"/>
  <c r="K127" i="8" s="1"/>
  <c r="L127" i="8" s="1"/>
  <c r="M127" i="8" s="1"/>
  <c r="J96" i="7"/>
  <c r="K96" i="7" s="1"/>
  <c r="L96" i="7" s="1"/>
  <c r="M96" i="7" s="1"/>
  <c r="J11" i="16"/>
  <c r="K11" i="16" s="1"/>
  <c r="L11" i="16" s="1"/>
  <c r="M11" i="16" s="1"/>
  <c r="N11" i="16" s="1"/>
  <c r="O11" i="16" s="1"/>
  <c r="P11" i="16" s="1"/>
  <c r="K113" i="10"/>
  <c r="L113" i="10" s="1"/>
  <c r="M113" i="10" s="1"/>
  <c r="N113" i="10" s="1"/>
  <c r="K96" i="10"/>
  <c r="L96" i="10" s="1"/>
  <c r="M96" i="10" s="1"/>
  <c r="N96" i="10" s="1"/>
  <c r="K28" i="10"/>
  <c r="L28" i="10" s="1"/>
  <c r="M28" i="10" s="1"/>
  <c r="N28" i="10" s="1"/>
  <c r="O28" i="10" s="1"/>
  <c r="P28" i="10" s="1"/>
  <c r="Q28" i="10" s="1"/>
  <c r="K11" i="10"/>
  <c r="L11" i="10" s="1"/>
  <c r="M11" i="10" s="1"/>
  <c r="N11" i="10" s="1"/>
  <c r="J247" i="8"/>
  <c r="K247" i="8" s="1"/>
  <c r="L247" i="8" s="1"/>
  <c r="M247" i="8" s="1"/>
  <c r="N247" i="8" s="1"/>
  <c r="O247" i="8" s="1"/>
  <c r="P247" i="8" s="1"/>
  <c r="J195" i="8"/>
  <c r="K195" i="8" s="1"/>
  <c r="L195" i="8" s="1"/>
  <c r="M195" i="8" s="1"/>
  <c r="J144" i="8"/>
  <c r="K144" i="8" s="1"/>
  <c r="L144" i="8" s="1"/>
  <c r="M144" i="8" s="1"/>
  <c r="J74" i="8"/>
  <c r="K74" i="8" s="1"/>
  <c r="L74" i="8" s="1"/>
  <c r="M74" i="8" s="1"/>
  <c r="J11" i="8"/>
  <c r="K11" i="8" s="1"/>
  <c r="L11" i="8" s="1"/>
  <c r="M11" i="8" s="1"/>
  <c r="N11" i="8" s="1"/>
  <c r="O11" i="8" s="1"/>
  <c r="P11" i="8" s="1"/>
  <c r="J222" i="7"/>
  <c r="K222" i="7" s="1"/>
  <c r="J201" i="7"/>
  <c r="K201" i="7" s="1"/>
  <c r="J159" i="7"/>
  <c r="K159" i="7" s="1"/>
  <c r="J138" i="7"/>
  <c r="K138" i="7" s="1"/>
  <c r="J11" i="6"/>
  <c r="K11" i="6" s="1"/>
  <c r="L11" i="6" s="1"/>
  <c r="M11" i="6" s="1"/>
  <c r="J11" i="5"/>
  <c r="K11" i="5" s="1"/>
  <c r="J11" i="3"/>
  <c r="J118" i="2"/>
  <c r="K118" i="2" s="1"/>
  <c r="L118" i="2" s="1"/>
  <c r="M118" i="2" s="1"/>
  <c r="N118" i="2" s="1"/>
  <c r="O118" i="2" s="1"/>
  <c r="P118" i="2" s="1"/>
  <c r="J11" i="2"/>
  <c r="K11" i="2" s="1"/>
  <c r="L11" i="2" s="1"/>
  <c r="M11" i="2" s="1"/>
  <c r="N11" i="2" s="1"/>
  <c r="O11" i="2" s="1"/>
  <c r="P11" i="2" s="1"/>
  <c r="J74" i="1"/>
  <c r="K74" i="1" s="1"/>
  <c r="L74" i="1" s="1"/>
  <c r="M74" i="1" s="1"/>
  <c r="N74" i="1" s="1"/>
  <c r="O74" i="1" s="1"/>
  <c r="P74" i="1" s="1"/>
  <c r="J117" i="16"/>
  <c r="K117" i="16" s="1"/>
  <c r="L117" i="16" s="1"/>
  <c r="M117" i="16" s="1"/>
  <c r="J28" i="15"/>
  <c r="K28" i="15" s="1"/>
  <c r="L28" i="15" s="1"/>
  <c r="M28" i="15" s="1"/>
  <c r="J28" i="11"/>
  <c r="K28" i="11" s="1"/>
  <c r="L28" i="11" s="1"/>
  <c r="M28" i="11" s="1"/>
  <c r="K164" i="10"/>
  <c r="L164" i="10" s="1"/>
  <c r="M164" i="10" s="1"/>
  <c r="N164" i="10" s="1"/>
  <c r="O164" i="10" s="1"/>
  <c r="P164" i="10" s="1"/>
  <c r="Q164" i="10" s="1"/>
  <c r="J11" i="9"/>
  <c r="K11" i="9" s="1"/>
  <c r="L11" i="9" s="1"/>
  <c r="M11" i="9" s="1"/>
  <c r="N11" i="9" s="1"/>
  <c r="O11" i="9" s="1"/>
  <c r="P11" i="9" s="1"/>
  <c r="J264" i="8"/>
  <c r="K264" i="8" s="1"/>
  <c r="L264" i="8" s="1"/>
  <c r="M264" i="8" s="1"/>
  <c r="J91" i="8"/>
  <c r="K91" i="8" s="1"/>
  <c r="L91" i="8" s="1"/>
  <c r="M91" i="8" s="1"/>
  <c r="N91" i="8" s="1"/>
  <c r="O91" i="8" s="1"/>
  <c r="P91" i="8" s="1"/>
  <c r="J243" i="7"/>
  <c r="K243" i="7" s="1"/>
  <c r="J32" i="7"/>
  <c r="K32" i="7" s="1"/>
  <c r="L32" i="7" s="1"/>
  <c r="M32" i="7" s="1"/>
  <c r="J182" i="2"/>
  <c r="K182" i="2" s="1"/>
  <c r="L182" i="2" s="1"/>
  <c r="M182" i="2" s="1"/>
  <c r="N182" i="2" s="1"/>
  <c r="O182" i="2" s="1"/>
  <c r="P182" i="2" s="1"/>
  <c r="J161" i="2"/>
  <c r="K161" i="2" s="1"/>
  <c r="L161" i="2" s="1"/>
  <c r="M161" i="2" s="1"/>
  <c r="N161" i="2" s="1"/>
  <c r="O161" i="2" s="1"/>
  <c r="P161" i="2" s="1"/>
  <c r="J54" i="2"/>
  <c r="K54" i="2" s="1"/>
  <c r="L54" i="2" s="1"/>
  <c r="M54" i="2" s="1"/>
  <c r="J116" i="1"/>
  <c r="K116" i="1" s="1"/>
  <c r="L116" i="1" s="1"/>
  <c r="M116" i="1" s="1"/>
  <c r="N116" i="1" s="1"/>
  <c r="O116" i="1" s="1"/>
  <c r="P116" i="1" s="1"/>
  <c r="J53" i="1"/>
  <c r="K53" i="1" s="1"/>
  <c r="L53" i="1" s="1"/>
  <c r="M53" i="1" s="1"/>
  <c r="N53" i="1" s="1"/>
  <c r="O53" i="1" s="1"/>
  <c r="P53" i="1" s="1"/>
  <c r="J32" i="1"/>
  <c r="K32" i="1" s="1"/>
  <c r="L32" i="1" s="1"/>
  <c r="M32" i="1" s="1"/>
  <c r="J54" i="5"/>
  <c r="K54" i="5" s="1"/>
  <c r="L54" i="5" s="1"/>
  <c r="M54" i="5" s="1"/>
  <c r="J76" i="5"/>
  <c r="K76" i="5" s="1"/>
  <c r="L76" i="5" s="1"/>
  <c r="M76" i="5" s="1"/>
  <c r="N76" i="5" s="1"/>
  <c r="O76" i="5" s="1"/>
  <c r="P76" i="5" s="1"/>
  <c r="J95" i="1"/>
  <c r="K95" i="1" s="1"/>
  <c r="L95" i="1" s="1"/>
  <c r="M95" i="1" s="1"/>
  <c r="N95" i="1" s="1"/>
  <c r="O95" i="1" s="1"/>
  <c r="P95" i="1" s="1"/>
  <c r="J33" i="2"/>
  <c r="K33" i="2" s="1"/>
  <c r="L33" i="2" s="1"/>
  <c r="M33" i="2" s="1"/>
  <c r="N33" i="2" s="1"/>
  <c r="O33" i="2" s="1"/>
  <c r="P33" i="2" s="1"/>
  <c r="J75" i="2"/>
  <c r="K75" i="2" s="1"/>
  <c r="L75" i="2" s="1"/>
  <c r="M75" i="2" s="1"/>
  <c r="J139" i="2"/>
  <c r="K139" i="2" s="1"/>
  <c r="L139" i="2" s="1"/>
  <c r="M139" i="2" s="1"/>
  <c r="G11" i="17"/>
  <c r="G19" i="17"/>
  <c r="J11" i="1"/>
  <c r="J15" i="1"/>
  <c r="AD9" i="1"/>
  <c r="AE9" i="1" s="1"/>
  <c r="AB11" i="1"/>
  <c r="G18" i="17"/>
  <c r="G10" i="17"/>
  <c r="AD114" i="16"/>
  <c r="AE114" i="16" s="1"/>
  <c r="AD42" i="15"/>
  <c r="AE42" i="15" s="1"/>
  <c r="AD50" i="16"/>
  <c r="AE50" i="16" s="1"/>
  <c r="AD8" i="15"/>
  <c r="AE8" i="15" s="1"/>
  <c r="AD8" i="13"/>
  <c r="AE8" i="13" s="1"/>
  <c r="AD8" i="11"/>
  <c r="AE8" i="11" s="1"/>
  <c r="AE178" i="10"/>
  <c r="AF178" i="10" s="1"/>
  <c r="AE127" i="10"/>
  <c r="AF127" i="10" s="1"/>
  <c r="AE93" i="10"/>
  <c r="AF93" i="10" s="1"/>
  <c r="AD261" i="8"/>
  <c r="AE261" i="8" s="1"/>
  <c r="AD244" i="8"/>
  <c r="AE244" i="8" s="1"/>
  <c r="AD210" i="8"/>
  <c r="AE210" i="8" s="1"/>
  <c r="AD192" i="8"/>
  <c r="AE192" i="8" s="1"/>
  <c r="AD175" i="8"/>
  <c r="AE175" i="8" s="1"/>
  <c r="AD141" i="8"/>
  <c r="AE141" i="8" s="1"/>
  <c r="AD124" i="8"/>
  <c r="AE124" i="8" s="1"/>
  <c r="AD88" i="8"/>
  <c r="AE88" i="8" s="1"/>
  <c r="AD71" i="8"/>
  <c r="AE71" i="8" s="1"/>
  <c r="AD135" i="7"/>
  <c r="AE135" i="7" s="1"/>
  <c r="AD177" i="16"/>
  <c r="AE177" i="16" s="1"/>
  <c r="AD93" i="16"/>
  <c r="AE93" i="16" s="1"/>
  <c r="AD29" i="16"/>
  <c r="AE29" i="16" s="1"/>
  <c r="AD25" i="13"/>
  <c r="AE25" i="13" s="1"/>
  <c r="AD8" i="12"/>
  <c r="AE8" i="12" s="1"/>
  <c r="AD42" i="11"/>
  <c r="AE42" i="11" s="1"/>
  <c r="AE161" i="10"/>
  <c r="AF161" i="10" s="1"/>
  <c r="AE42" i="10"/>
  <c r="AF42" i="10" s="1"/>
  <c r="AE25" i="10"/>
  <c r="AF25" i="10" s="1"/>
  <c r="AE8" i="10"/>
  <c r="AF8" i="10" s="1"/>
  <c r="AD156" i="16"/>
  <c r="AE156" i="16" s="1"/>
  <c r="AD25" i="15"/>
  <c r="AE25" i="15" s="1"/>
  <c r="AD25" i="14"/>
  <c r="AD25" i="12"/>
  <c r="AE25" i="12" s="1"/>
  <c r="AE195" i="10"/>
  <c r="AF195" i="10" s="1"/>
  <c r="AE59" i="10"/>
  <c r="AF59" i="10" s="1"/>
  <c r="AD106" i="8"/>
  <c r="AE106" i="8" s="1"/>
  <c r="AD261" i="7"/>
  <c r="AE261" i="7" s="1"/>
  <c r="AD156" i="7"/>
  <c r="AE156" i="7" s="1"/>
  <c r="AD72" i="7"/>
  <c r="AE72" i="7" s="1"/>
  <c r="AD8" i="7"/>
  <c r="AE8" i="7" s="1"/>
  <c r="AD29" i="5"/>
  <c r="AE29" i="5" s="1"/>
  <c r="AD115" i="2"/>
  <c r="AE115" i="2" s="1"/>
  <c r="AD72" i="2"/>
  <c r="AE72" i="2" s="1"/>
  <c r="AD30" i="2"/>
  <c r="AE30" i="2" s="1"/>
  <c r="AD8" i="2"/>
  <c r="AE8" i="2" s="1"/>
  <c r="AD71" i="1"/>
  <c r="AE71" i="1" s="1"/>
  <c r="AD29" i="1"/>
  <c r="AE29" i="1" s="1"/>
  <c r="AD8" i="16"/>
  <c r="AE8" i="16" s="1"/>
  <c r="AD8" i="14"/>
  <c r="AE8" i="14" s="1"/>
  <c r="AD227" i="8"/>
  <c r="AE227" i="8" s="1"/>
  <c r="AD198" i="7"/>
  <c r="AE198" i="7" s="1"/>
  <c r="AD177" i="7"/>
  <c r="AE177" i="7" s="1"/>
  <c r="AD8" i="6"/>
  <c r="AE8" i="6" s="1"/>
  <c r="AD73" i="5"/>
  <c r="AE73" i="5" s="1"/>
  <c r="AD51" i="5"/>
  <c r="AE51" i="5" s="1"/>
  <c r="AD135" i="16"/>
  <c r="AE135" i="16" s="1"/>
  <c r="AD72" i="16"/>
  <c r="AE72" i="16" s="1"/>
  <c r="AD158" i="8"/>
  <c r="AE158" i="8" s="1"/>
  <c r="AD29" i="8"/>
  <c r="AE29" i="8" s="1"/>
  <c r="AD93" i="7"/>
  <c r="AE93" i="7" s="1"/>
  <c r="AD8" i="5"/>
  <c r="AE8" i="5" s="1"/>
  <c r="AD179" i="2"/>
  <c r="AE179" i="2" s="1"/>
  <c r="AD158" i="2"/>
  <c r="AE158" i="2" s="1"/>
  <c r="AD25" i="11"/>
  <c r="AE25" i="11" s="1"/>
  <c r="AD240" i="7"/>
  <c r="AE240" i="7" s="1"/>
  <c r="AD29" i="6"/>
  <c r="AE29" i="6" s="1"/>
  <c r="AD51" i="2"/>
  <c r="AE51" i="2" s="1"/>
  <c r="AD113" i="1"/>
  <c r="AE113" i="1" s="1"/>
  <c r="AD42" i="14"/>
  <c r="AE42" i="14" s="1"/>
  <c r="AD50" i="8"/>
  <c r="AE50" i="8" s="1"/>
  <c r="AD219" i="7"/>
  <c r="AE219" i="7" s="1"/>
  <c r="AD114" i="7"/>
  <c r="AE114" i="7" s="1"/>
  <c r="AD8" i="4"/>
  <c r="AE8" i="4" s="1"/>
  <c r="AD136" i="2"/>
  <c r="AE136" i="2" s="1"/>
  <c r="AD92" i="1"/>
  <c r="AE92" i="1" s="1"/>
  <c r="AE110" i="10"/>
  <c r="AF110" i="10" s="1"/>
  <c r="AE76" i="10"/>
  <c r="AF76" i="10" s="1"/>
  <c r="AD282" i="7"/>
  <c r="AE282" i="7" s="1"/>
  <c r="AD25" i="9"/>
  <c r="AE25" i="9" s="1"/>
  <c r="AD8" i="9"/>
  <c r="AE8" i="9" s="1"/>
  <c r="AD51" i="7"/>
  <c r="AE51" i="7" s="1"/>
  <c r="AD50" i="1"/>
  <c r="AE50" i="1" s="1"/>
  <c r="AD59" i="11"/>
  <c r="AE59" i="11" s="1"/>
  <c r="AE144" i="10"/>
  <c r="AF144" i="10" s="1"/>
  <c r="AD8" i="8"/>
  <c r="AE8" i="8" s="1"/>
  <c r="AD29" i="7"/>
  <c r="AE29" i="7" s="1"/>
  <c r="AD8" i="3"/>
  <c r="AD93" i="2"/>
  <c r="AE93" i="2" s="1"/>
  <c r="J183" i="16"/>
  <c r="K183" i="16" s="1"/>
  <c r="L183" i="16" s="1"/>
  <c r="M183" i="16" s="1"/>
  <c r="N183" i="16" s="1"/>
  <c r="O183" i="16" s="1"/>
  <c r="P183" i="16" s="1"/>
  <c r="J56" i="16"/>
  <c r="K56" i="16" s="1"/>
  <c r="L56" i="16" s="1"/>
  <c r="M56" i="16" s="1"/>
  <c r="N56" i="16" s="1"/>
  <c r="O56" i="16" s="1"/>
  <c r="P56" i="16" s="1"/>
  <c r="J31" i="14"/>
  <c r="J31" i="12"/>
  <c r="K31" i="12" s="1"/>
  <c r="L31" i="12" s="1"/>
  <c r="M31" i="12" s="1"/>
  <c r="N31" i="12" s="1"/>
  <c r="O31" i="12" s="1"/>
  <c r="P31" i="12" s="1"/>
  <c r="J48" i="11"/>
  <c r="K48" i="11" s="1"/>
  <c r="L48" i="11" s="1"/>
  <c r="M48" i="11" s="1"/>
  <c r="N48" i="11" s="1"/>
  <c r="O48" i="11" s="1"/>
  <c r="P48" i="11" s="1"/>
  <c r="K201" i="10"/>
  <c r="L201" i="10" s="1"/>
  <c r="M201" i="10" s="1"/>
  <c r="N201" i="10" s="1"/>
  <c r="O201" i="10" s="1"/>
  <c r="P201" i="10" s="1"/>
  <c r="Q201" i="10" s="1"/>
  <c r="K184" i="10"/>
  <c r="L184" i="10" s="1"/>
  <c r="M184" i="10" s="1"/>
  <c r="N184" i="10" s="1"/>
  <c r="O184" i="10" s="1"/>
  <c r="P184" i="10" s="1"/>
  <c r="Q184" i="10" s="1"/>
  <c r="K133" i="10"/>
  <c r="L133" i="10" s="1"/>
  <c r="M133" i="10" s="1"/>
  <c r="N133" i="10" s="1"/>
  <c r="O133" i="10" s="1"/>
  <c r="P133" i="10" s="1"/>
  <c r="Q133" i="10" s="1"/>
  <c r="K99" i="10"/>
  <c r="L99" i="10" s="1"/>
  <c r="M99" i="10" s="1"/>
  <c r="N99" i="10" s="1"/>
  <c r="O99" i="10" s="1"/>
  <c r="P99" i="10" s="1"/>
  <c r="Q99" i="10" s="1"/>
  <c r="J267" i="8"/>
  <c r="K267" i="8" s="1"/>
  <c r="L267" i="8" s="1"/>
  <c r="M267" i="8" s="1"/>
  <c r="N267" i="8" s="1"/>
  <c r="O267" i="8" s="1"/>
  <c r="P267" i="8" s="1"/>
  <c r="J31" i="15"/>
  <c r="K31" i="15" s="1"/>
  <c r="L31" i="15" s="1"/>
  <c r="M31" i="15" s="1"/>
  <c r="N31" i="15" s="1"/>
  <c r="O31" i="15" s="1"/>
  <c r="P31" i="15" s="1"/>
  <c r="J14" i="15"/>
  <c r="K14" i="15" s="1"/>
  <c r="L14" i="15" s="1"/>
  <c r="M14" i="15" s="1"/>
  <c r="N14" i="15" s="1"/>
  <c r="O14" i="15" s="1"/>
  <c r="P14" i="15" s="1"/>
  <c r="J14" i="14"/>
  <c r="K14" i="14" s="1"/>
  <c r="L14" i="14" s="1"/>
  <c r="M14" i="14" s="1"/>
  <c r="N14" i="14" s="1"/>
  <c r="O14" i="14" s="1"/>
  <c r="P14" i="14" s="1"/>
  <c r="J120" i="16"/>
  <c r="K120" i="16" s="1"/>
  <c r="L120" i="16" s="1"/>
  <c r="M120" i="16" s="1"/>
  <c r="N120" i="16" s="1"/>
  <c r="O120" i="16" s="1"/>
  <c r="P120" i="16" s="1"/>
  <c r="J78" i="16"/>
  <c r="K78" i="16" s="1"/>
  <c r="L78" i="16" s="1"/>
  <c r="M78" i="16" s="1"/>
  <c r="N78" i="16" s="1"/>
  <c r="O78" i="16" s="1"/>
  <c r="P78" i="16" s="1"/>
  <c r="J14" i="13"/>
  <c r="K14" i="13" s="1"/>
  <c r="L14" i="13" s="1"/>
  <c r="M14" i="13" s="1"/>
  <c r="N14" i="13" s="1"/>
  <c r="O14" i="13" s="1"/>
  <c r="P14" i="13" s="1"/>
  <c r="J14" i="12"/>
  <c r="K14" i="12" s="1"/>
  <c r="L14" i="12" s="1"/>
  <c r="M14" i="12" s="1"/>
  <c r="N14" i="12" s="1"/>
  <c r="O14" i="12" s="1"/>
  <c r="P14" i="12" s="1"/>
  <c r="K116" i="10"/>
  <c r="L116" i="10" s="1"/>
  <c r="M116" i="10" s="1"/>
  <c r="N116" i="10" s="1"/>
  <c r="O116" i="10" s="1"/>
  <c r="P116" i="10" s="1"/>
  <c r="Q116" i="10" s="1"/>
  <c r="K14" i="10"/>
  <c r="L14" i="10" s="1"/>
  <c r="M14" i="10" s="1"/>
  <c r="N14" i="10" s="1"/>
  <c r="O14" i="10" s="1"/>
  <c r="P14" i="10" s="1"/>
  <c r="Q14" i="10" s="1"/>
  <c r="J31" i="9"/>
  <c r="K31" i="9" s="1"/>
  <c r="L31" i="9" s="1"/>
  <c r="M31" i="9" s="1"/>
  <c r="N31" i="9" s="1"/>
  <c r="O31" i="9" s="1"/>
  <c r="P31" i="9" s="1"/>
  <c r="J198" i="8"/>
  <c r="K198" i="8" s="1"/>
  <c r="L198" i="8" s="1"/>
  <c r="M198" i="8" s="1"/>
  <c r="N198" i="8" s="1"/>
  <c r="O198" i="8" s="1"/>
  <c r="P198" i="8" s="1"/>
  <c r="J147" i="8"/>
  <c r="K147" i="8" s="1"/>
  <c r="L147" i="8" s="1"/>
  <c r="M147" i="8" s="1"/>
  <c r="N147" i="8" s="1"/>
  <c r="O147" i="8" s="1"/>
  <c r="P147" i="8" s="1"/>
  <c r="J112" i="8"/>
  <c r="K112" i="8" s="1"/>
  <c r="L112" i="8" s="1"/>
  <c r="M112" i="8" s="1"/>
  <c r="N112" i="8" s="1"/>
  <c r="O112" i="8" s="1"/>
  <c r="P112" i="8" s="1"/>
  <c r="J77" i="8"/>
  <c r="K77" i="8" s="1"/>
  <c r="L77" i="8" s="1"/>
  <c r="M77" i="8" s="1"/>
  <c r="N77" i="8" s="1"/>
  <c r="O77" i="8" s="1"/>
  <c r="P77" i="8" s="1"/>
  <c r="J14" i="8"/>
  <c r="K14" i="8" s="1"/>
  <c r="L14" i="8" s="1"/>
  <c r="M14" i="8" s="1"/>
  <c r="N14" i="8" s="1"/>
  <c r="O14" i="8" s="1"/>
  <c r="P14" i="8" s="1"/>
  <c r="J246" i="7"/>
  <c r="K246" i="7" s="1"/>
  <c r="J204" i="7"/>
  <c r="K204" i="7" s="1"/>
  <c r="J14" i="16"/>
  <c r="K14" i="16" s="1"/>
  <c r="L14" i="16" s="1"/>
  <c r="M14" i="16" s="1"/>
  <c r="J48" i="15"/>
  <c r="K48" i="15" s="1"/>
  <c r="L48" i="15" s="1"/>
  <c r="M48" i="15" s="1"/>
  <c r="N48" i="15" s="1"/>
  <c r="O48" i="15" s="1"/>
  <c r="P48" i="15" s="1"/>
  <c r="J48" i="14"/>
  <c r="K48" i="14" s="1"/>
  <c r="L48" i="14" s="1"/>
  <c r="M48" i="14" s="1"/>
  <c r="N48" i="14" s="1"/>
  <c r="O48" i="14" s="1"/>
  <c r="P48" i="14" s="1"/>
  <c r="J65" i="11"/>
  <c r="K65" i="11" s="1"/>
  <c r="L65" i="11" s="1"/>
  <c r="M65" i="11" s="1"/>
  <c r="J14" i="11"/>
  <c r="K14" i="11" s="1"/>
  <c r="L14" i="11" s="1"/>
  <c r="M14" i="11" s="1"/>
  <c r="J250" i="8"/>
  <c r="K250" i="8" s="1"/>
  <c r="L250" i="8" s="1"/>
  <c r="M250" i="8" s="1"/>
  <c r="N250" i="8" s="1"/>
  <c r="O250" i="8" s="1"/>
  <c r="P250" i="8" s="1"/>
  <c r="J233" i="8"/>
  <c r="K233" i="8" s="1"/>
  <c r="L233" i="8" s="1"/>
  <c r="M233" i="8" s="1"/>
  <c r="J130" i="8"/>
  <c r="K130" i="8" s="1"/>
  <c r="L130" i="8" s="1"/>
  <c r="M130" i="8" s="1"/>
  <c r="J94" i="8"/>
  <c r="K94" i="8" s="1"/>
  <c r="L94" i="8" s="1"/>
  <c r="M94" i="8" s="1"/>
  <c r="J267" i="7"/>
  <c r="K267" i="7" s="1"/>
  <c r="J225" i="7"/>
  <c r="K225" i="7" s="1"/>
  <c r="J183" i="7"/>
  <c r="K183" i="7" s="1"/>
  <c r="J57" i="7"/>
  <c r="K57" i="7" s="1"/>
  <c r="L57" i="7" s="1"/>
  <c r="M57" i="7" s="1"/>
  <c r="N57" i="7" s="1"/>
  <c r="O57" i="7" s="1"/>
  <c r="P57" i="7" s="1"/>
  <c r="J35" i="6"/>
  <c r="K35" i="6" s="1"/>
  <c r="L35" i="6" s="1"/>
  <c r="M35" i="6" s="1"/>
  <c r="N35" i="6" s="1"/>
  <c r="O35" i="6" s="1"/>
  <c r="P35" i="6" s="1"/>
  <c r="J99" i="16"/>
  <c r="K99" i="16" s="1"/>
  <c r="L99" i="16" s="1"/>
  <c r="M99" i="16" s="1"/>
  <c r="N99" i="16" s="1"/>
  <c r="O99" i="16" s="1"/>
  <c r="P99" i="16" s="1"/>
  <c r="K150" i="10"/>
  <c r="L150" i="10" s="1"/>
  <c r="M150" i="10" s="1"/>
  <c r="N150" i="10" s="1"/>
  <c r="O150" i="10" s="1"/>
  <c r="P150" i="10" s="1"/>
  <c r="Q150" i="10" s="1"/>
  <c r="K65" i="10"/>
  <c r="L65" i="10" s="1"/>
  <c r="M65" i="10" s="1"/>
  <c r="N65" i="10" s="1"/>
  <c r="O65" i="10" s="1"/>
  <c r="P65" i="10" s="1"/>
  <c r="Q65" i="10" s="1"/>
  <c r="J181" i="8"/>
  <c r="K181" i="8" s="1"/>
  <c r="L181" i="8" s="1"/>
  <c r="M181" i="8" s="1"/>
  <c r="N181" i="8" s="1"/>
  <c r="O181" i="8" s="1"/>
  <c r="P181" i="8" s="1"/>
  <c r="J56" i="8"/>
  <c r="K56" i="8" s="1"/>
  <c r="L56" i="8" s="1"/>
  <c r="M56" i="8" s="1"/>
  <c r="N56" i="8" s="1"/>
  <c r="O56" i="8" s="1"/>
  <c r="P56" i="8" s="1"/>
  <c r="J288" i="7"/>
  <c r="K288" i="7" s="1"/>
  <c r="J99" i="7"/>
  <c r="K99" i="7" s="1"/>
  <c r="L99" i="7" s="1"/>
  <c r="M99" i="7" s="1"/>
  <c r="N99" i="7" s="1"/>
  <c r="O99" i="7" s="1"/>
  <c r="P99" i="7" s="1"/>
  <c r="J57" i="5"/>
  <c r="K57" i="5" s="1"/>
  <c r="L57" i="5" s="1"/>
  <c r="M57" i="5" s="1"/>
  <c r="N57" i="5" s="1"/>
  <c r="O57" i="5" s="1"/>
  <c r="P57" i="5" s="1"/>
  <c r="J79" i="5"/>
  <c r="K79" i="5" s="1"/>
  <c r="L79" i="5" s="1"/>
  <c r="M79" i="5" s="1"/>
  <c r="N79" i="5" s="1"/>
  <c r="O79" i="5" s="1"/>
  <c r="P79" i="5" s="1"/>
  <c r="J14" i="4"/>
  <c r="K14" i="4" s="1"/>
  <c r="L14" i="4" s="1"/>
  <c r="M14" i="4" s="1"/>
  <c r="J142" i="2"/>
  <c r="K142" i="2" s="1"/>
  <c r="L142" i="2" s="1"/>
  <c r="M142" i="2" s="1"/>
  <c r="N142" i="2" s="1"/>
  <c r="O142" i="2" s="1"/>
  <c r="P142" i="2" s="1"/>
  <c r="J78" i="2"/>
  <c r="K78" i="2" s="1"/>
  <c r="L78" i="2" s="1"/>
  <c r="M78" i="2" s="1"/>
  <c r="N78" i="2" s="1"/>
  <c r="O78" i="2" s="1"/>
  <c r="P78" i="2" s="1"/>
  <c r="J36" i="2"/>
  <c r="K36" i="2" s="1"/>
  <c r="L36" i="2" s="1"/>
  <c r="M36" i="2" s="1"/>
  <c r="N36" i="2" s="1"/>
  <c r="O36" i="2" s="1"/>
  <c r="P36" i="2" s="1"/>
  <c r="J98" i="1"/>
  <c r="K98" i="1" s="1"/>
  <c r="L98" i="1" s="1"/>
  <c r="M98" i="1" s="1"/>
  <c r="J162" i="16"/>
  <c r="K162" i="16" s="1"/>
  <c r="L162" i="16" s="1"/>
  <c r="M162" i="16" s="1"/>
  <c r="N162" i="16" s="1"/>
  <c r="O162" i="16" s="1"/>
  <c r="P162" i="16" s="1"/>
  <c r="J31" i="13"/>
  <c r="K31" i="13" s="1"/>
  <c r="L31" i="13" s="1"/>
  <c r="M31" i="13" s="1"/>
  <c r="N31" i="13" s="1"/>
  <c r="O31" i="13" s="1"/>
  <c r="P31" i="13" s="1"/>
  <c r="K82" i="10"/>
  <c r="L82" i="10" s="1"/>
  <c r="M82" i="10" s="1"/>
  <c r="N82" i="10" s="1"/>
  <c r="O82" i="10" s="1"/>
  <c r="P82" i="10" s="1"/>
  <c r="Q82" i="10" s="1"/>
  <c r="K31" i="10"/>
  <c r="L31" i="10" s="1"/>
  <c r="M31" i="10" s="1"/>
  <c r="N31" i="10" s="1"/>
  <c r="O31" i="10" s="1"/>
  <c r="P31" i="10" s="1"/>
  <c r="Q31" i="10" s="1"/>
  <c r="J164" i="8"/>
  <c r="K164" i="8" s="1"/>
  <c r="L164" i="8" s="1"/>
  <c r="M164" i="8" s="1"/>
  <c r="N164" i="8" s="1"/>
  <c r="O164" i="8" s="1"/>
  <c r="P164" i="8" s="1"/>
  <c r="J35" i="8"/>
  <c r="K35" i="8" s="1"/>
  <c r="L35" i="8" s="1"/>
  <c r="M35" i="8" s="1"/>
  <c r="N35" i="8" s="1"/>
  <c r="O35" i="8" s="1"/>
  <c r="P35" i="8" s="1"/>
  <c r="J141" i="7"/>
  <c r="K141" i="7" s="1"/>
  <c r="J120" i="7"/>
  <c r="K120" i="7" s="1"/>
  <c r="L120" i="7" s="1"/>
  <c r="M120" i="7" s="1"/>
  <c r="J35" i="16"/>
  <c r="K35" i="16" s="1"/>
  <c r="L35" i="16" s="1"/>
  <c r="M35" i="16" s="1"/>
  <c r="N35" i="16" s="1"/>
  <c r="O35" i="16" s="1"/>
  <c r="P35" i="16" s="1"/>
  <c r="J31" i="11"/>
  <c r="K31" i="11" s="1"/>
  <c r="L31" i="11" s="1"/>
  <c r="M31" i="11" s="1"/>
  <c r="N31" i="11" s="1"/>
  <c r="O31" i="11" s="1"/>
  <c r="P31" i="11" s="1"/>
  <c r="K167" i="10"/>
  <c r="L167" i="10" s="1"/>
  <c r="M167" i="10" s="1"/>
  <c r="N167" i="10" s="1"/>
  <c r="O167" i="10" s="1"/>
  <c r="P167" i="10" s="1"/>
  <c r="Q167" i="10" s="1"/>
  <c r="J14" i="9"/>
  <c r="K14" i="9" s="1"/>
  <c r="L14" i="9" s="1"/>
  <c r="M14" i="9" s="1"/>
  <c r="N14" i="9" s="1"/>
  <c r="O14" i="9" s="1"/>
  <c r="P14" i="9" s="1"/>
  <c r="J78" i="7"/>
  <c r="K78" i="7" s="1"/>
  <c r="L78" i="7" s="1"/>
  <c r="M78" i="7" s="1"/>
  <c r="N78" i="7" s="1"/>
  <c r="O78" i="7" s="1"/>
  <c r="P78" i="7" s="1"/>
  <c r="J14" i="7"/>
  <c r="K14" i="7" s="1"/>
  <c r="L14" i="7" s="1"/>
  <c r="M14" i="7" s="1"/>
  <c r="N14" i="7" s="1"/>
  <c r="O14" i="7" s="1"/>
  <c r="P14" i="7" s="1"/>
  <c r="J185" i="2"/>
  <c r="K185" i="2" s="1"/>
  <c r="L185" i="2" s="1"/>
  <c r="M185" i="2" s="1"/>
  <c r="N185" i="2" s="1"/>
  <c r="O185" i="2" s="1"/>
  <c r="P185" i="2" s="1"/>
  <c r="J164" i="2"/>
  <c r="K164" i="2" s="1"/>
  <c r="L164" i="2" s="1"/>
  <c r="M164" i="2" s="1"/>
  <c r="N164" i="2" s="1"/>
  <c r="O164" i="2" s="1"/>
  <c r="P164" i="2" s="1"/>
  <c r="J57" i="2"/>
  <c r="K57" i="2" s="1"/>
  <c r="L57" i="2" s="1"/>
  <c r="M57" i="2" s="1"/>
  <c r="N57" i="2" s="1"/>
  <c r="O57" i="2" s="1"/>
  <c r="P57" i="2" s="1"/>
  <c r="J119" i="1"/>
  <c r="K119" i="1" s="1"/>
  <c r="L119" i="1" s="1"/>
  <c r="M119" i="1" s="1"/>
  <c r="N119" i="1" s="1"/>
  <c r="O119" i="1" s="1"/>
  <c r="P119" i="1" s="1"/>
  <c r="J56" i="1"/>
  <c r="K56" i="1" s="1"/>
  <c r="L56" i="1" s="1"/>
  <c r="M56" i="1" s="1"/>
  <c r="N56" i="1" s="1"/>
  <c r="O56" i="1" s="1"/>
  <c r="P56" i="1" s="1"/>
  <c r="J141" i="16"/>
  <c r="K141" i="16" s="1"/>
  <c r="L141" i="16" s="1"/>
  <c r="M141" i="16" s="1"/>
  <c r="N141" i="16" s="1"/>
  <c r="O141" i="16" s="1"/>
  <c r="P141" i="16" s="1"/>
  <c r="K48" i="10"/>
  <c r="L48" i="10" s="1"/>
  <c r="M48" i="10" s="1"/>
  <c r="N48" i="10" s="1"/>
  <c r="O48" i="10" s="1"/>
  <c r="P48" i="10" s="1"/>
  <c r="Q48" i="10" s="1"/>
  <c r="J216" i="8"/>
  <c r="K216" i="8" s="1"/>
  <c r="L216" i="8" s="1"/>
  <c r="M216" i="8" s="1"/>
  <c r="N216" i="8" s="1"/>
  <c r="O216" i="8" s="1"/>
  <c r="P216" i="8" s="1"/>
  <c r="J162" i="7"/>
  <c r="K162" i="7" s="1"/>
  <c r="J35" i="7"/>
  <c r="K35" i="7" s="1"/>
  <c r="L35" i="7" s="1"/>
  <c r="M35" i="7" s="1"/>
  <c r="N35" i="7" s="1"/>
  <c r="O35" i="7" s="1"/>
  <c r="P35" i="7" s="1"/>
  <c r="J14" i="6"/>
  <c r="K14" i="6" s="1"/>
  <c r="L14" i="6" s="1"/>
  <c r="M14" i="6" s="1"/>
  <c r="N14" i="6" s="1"/>
  <c r="O14" i="6" s="1"/>
  <c r="P14" i="6" s="1"/>
  <c r="J14" i="3"/>
  <c r="J99" i="2"/>
  <c r="K99" i="2" s="1"/>
  <c r="L99" i="2" s="1"/>
  <c r="M99" i="2" s="1"/>
  <c r="N99" i="2" s="1"/>
  <c r="O99" i="2" s="1"/>
  <c r="P99" i="2" s="1"/>
  <c r="J35" i="1"/>
  <c r="K35" i="1" s="1"/>
  <c r="L35" i="1" s="1"/>
  <c r="M35" i="1" s="1"/>
  <c r="N35" i="1" s="1"/>
  <c r="O35" i="1" s="1"/>
  <c r="P35" i="1" s="1"/>
  <c r="J14" i="5"/>
  <c r="K14" i="5" s="1"/>
  <c r="J35" i="5"/>
  <c r="K35" i="5" s="1"/>
  <c r="L35" i="5" s="1"/>
  <c r="M35" i="5" s="1"/>
  <c r="J121" i="2"/>
  <c r="K121" i="2" s="1"/>
  <c r="L121" i="2" s="1"/>
  <c r="M121" i="2" s="1"/>
  <c r="J77" i="1"/>
  <c r="K77" i="1" s="1"/>
  <c r="L77" i="1" s="1"/>
  <c r="M77" i="1" s="1"/>
  <c r="N77" i="1" s="1"/>
  <c r="O77" i="1" s="1"/>
  <c r="P77" i="1" s="1"/>
  <c r="J14" i="2"/>
  <c r="K14" i="2" s="1"/>
  <c r="L14" i="2" s="1"/>
  <c r="M14" i="2" s="1"/>
  <c r="N14" i="2" s="1"/>
  <c r="O14" i="2" s="1"/>
  <c r="P14" i="2" s="1"/>
  <c r="G12" i="17"/>
  <c r="J12" i="1"/>
  <c r="J16" i="1"/>
  <c r="AD10" i="1"/>
  <c r="AE10" i="1" s="1"/>
  <c r="J31" i="16"/>
  <c r="K31" i="16" s="1"/>
  <c r="L31" i="16" s="1"/>
  <c r="M31" i="16" s="1"/>
  <c r="J10" i="12"/>
  <c r="K10" i="12" s="1"/>
  <c r="L10" i="12" s="1"/>
  <c r="M10" i="12" s="1"/>
  <c r="N10" i="12" s="1"/>
  <c r="O10" i="12" s="1"/>
  <c r="P10" i="12" s="1"/>
  <c r="K146" i="10"/>
  <c r="L146" i="10" s="1"/>
  <c r="M146" i="10" s="1"/>
  <c r="N146" i="10" s="1"/>
  <c r="O146" i="10" s="1"/>
  <c r="P146" i="10" s="1"/>
  <c r="Q146" i="10" s="1"/>
  <c r="K129" i="10"/>
  <c r="L129" i="10" s="1"/>
  <c r="M129" i="10" s="1"/>
  <c r="N129" i="10" s="1"/>
  <c r="O129" i="10" s="1"/>
  <c r="P129" i="10" s="1"/>
  <c r="Q129" i="10" s="1"/>
  <c r="K78" i="10"/>
  <c r="L78" i="10" s="1"/>
  <c r="M78" i="10" s="1"/>
  <c r="N78" i="10" s="1"/>
  <c r="O78" i="10" s="1"/>
  <c r="P78" i="10" s="1"/>
  <c r="Q78" i="10" s="1"/>
  <c r="J263" i="8"/>
  <c r="K263" i="8" s="1"/>
  <c r="L263" i="8" s="1"/>
  <c r="M263" i="8" s="1"/>
  <c r="N263" i="8" s="1"/>
  <c r="O263" i="8" s="1"/>
  <c r="P263" i="8" s="1"/>
  <c r="J143" i="8"/>
  <c r="K143" i="8" s="1"/>
  <c r="L143" i="8" s="1"/>
  <c r="M143" i="8" s="1"/>
  <c r="N143" i="8" s="1"/>
  <c r="O143" i="8" s="1"/>
  <c r="P143" i="8" s="1"/>
  <c r="J73" i="8"/>
  <c r="K73" i="8" s="1"/>
  <c r="L73" i="8" s="1"/>
  <c r="M73" i="8" s="1"/>
  <c r="N73" i="8" s="1"/>
  <c r="O73" i="8" s="1"/>
  <c r="P73" i="8" s="1"/>
  <c r="J263" i="7"/>
  <c r="K263" i="7" s="1"/>
  <c r="J200" i="7"/>
  <c r="K200" i="7" s="1"/>
  <c r="J95" i="7"/>
  <c r="K95" i="7" s="1"/>
  <c r="L95" i="7" s="1"/>
  <c r="M95" i="7" s="1"/>
  <c r="N95" i="7" s="1"/>
  <c r="O95" i="7" s="1"/>
  <c r="P95" i="7" s="1"/>
  <c r="J31" i="7"/>
  <c r="K31" i="7" s="1"/>
  <c r="L31" i="7" s="1"/>
  <c r="M31" i="7" s="1"/>
  <c r="N31" i="7" s="1"/>
  <c r="O31" i="7" s="1"/>
  <c r="P31" i="7" s="1"/>
  <c r="J31" i="6"/>
  <c r="K31" i="6" s="1"/>
  <c r="L31" i="6" s="1"/>
  <c r="M31" i="6" s="1"/>
  <c r="N31" i="6" s="1"/>
  <c r="O31" i="6" s="1"/>
  <c r="P31" i="6" s="1"/>
  <c r="J10" i="5"/>
  <c r="K10" i="5" s="1"/>
  <c r="J10" i="3"/>
  <c r="J117" i="2"/>
  <c r="K117" i="2" s="1"/>
  <c r="L117" i="2" s="1"/>
  <c r="M117" i="2" s="1"/>
  <c r="J53" i="2"/>
  <c r="K53" i="2" s="1"/>
  <c r="L53" i="2" s="1"/>
  <c r="M53" i="2" s="1"/>
  <c r="J73" i="1"/>
  <c r="K73" i="1" s="1"/>
  <c r="L73" i="1" s="1"/>
  <c r="M73" i="1" s="1"/>
  <c r="N73" i="1" s="1"/>
  <c r="O73" i="1" s="1"/>
  <c r="P73" i="1" s="1"/>
  <c r="J10" i="16"/>
  <c r="K10" i="16" s="1"/>
  <c r="L10" i="16" s="1"/>
  <c r="M10" i="16" s="1"/>
  <c r="N10" i="16" s="1"/>
  <c r="O10" i="16" s="1"/>
  <c r="P10" i="16" s="1"/>
  <c r="J44" i="15"/>
  <c r="K44" i="15" s="1"/>
  <c r="L44" i="15" s="1"/>
  <c r="M44" i="15" s="1"/>
  <c r="N44" i="15" s="1"/>
  <c r="O44" i="15" s="1"/>
  <c r="P44" i="15" s="1"/>
  <c r="J10" i="15"/>
  <c r="K10" i="15" s="1"/>
  <c r="L10" i="15" s="1"/>
  <c r="M10" i="15" s="1"/>
  <c r="N10" i="15" s="1"/>
  <c r="O10" i="15" s="1"/>
  <c r="P10" i="15" s="1"/>
  <c r="J61" i="11"/>
  <c r="K61" i="11" s="1"/>
  <c r="L61" i="11" s="1"/>
  <c r="M61" i="11" s="1"/>
  <c r="J27" i="11"/>
  <c r="K27" i="11" s="1"/>
  <c r="L27" i="11" s="1"/>
  <c r="M27" i="11" s="1"/>
  <c r="N27" i="11" s="1"/>
  <c r="O27" i="11" s="1"/>
  <c r="P27" i="11" s="1"/>
  <c r="J10" i="11"/>
  <c r="K10" i="11" s="1"/>
  <c r="L10" i="11" s="1"/>
  <c r="M10" i="11" s="1"/>
  <c r="N10" i="11" s="1"/>
  <c r="O10" i="11" s="1"/>
  <c r="P10" i="11" s="1"/>
  <c r="K163" i="10"/>
  <c r="L163" i="10" s="1"/>
  <c r="M163" i="10" s="1"/>
  <c r="N163" i="10" s="1"/>
  <c r="K112" i="10"/>
  <c r="L112" i="10" s="1"/>
  <c r="M112" i="10" s="1"/>
  <c r="N112" i="10" s="1"/>
  <c r="K61" i="10"/>
  <c r="L61" i="10" s="1"/>
  <c r="M61" i="10" s="1"/>
  <c r="N61" i="10" s="1"/>
  <c r="O61" i="10" s="1"/>
  <c r="P61" i="10" s="1"/>
  <c r="Q61" i="10" s="1"/>
  <c r="K44" i="10"/>
  <c r="L44" i="10" s="1"/>
  <c r="M44" i="10" s="1"/>
  <c r="N44" i="10" s="1"/>
  <c r="O44" i="10" s="1"/>
  <c r="P44" i="10" s="1"/>
  <c r="Q44" i="10" s="1"/>
  <c r="K27" i="10"/>
  <c r="L27" i="10" s="1"/>
  <c r="M27" i="10" s="1"/>
  <c r="N27" i="10" s="1"/>
  <c r="O27" i="10" s="1"/>
  <c r="P27" i="10" s="1"/>
  <c r="Q27" i="10" s="1"/>
  <c r="J10" i="9"/>
  <c r="K10" i="9" s="1"/>
  <c r="L10" i="9" s="1"/>
  <c r="M10" i="9" s="1"/>
  <c r="N10" i="9" s="1"/>
  <c r="O10" i="9" s="1"/>
  <c r="P10" i="9" s="1"/>
  <c r="J229" i="8"/>
  <c r="K229" i="8" s="1"/>
  <c r="L229" i="8" s="1"/>
  <c r="M229" i="8" s="1"/>
  <c r="N229" i="8" s="1"/>
  <c r="O229" i="8" s="1"/>
  <c r="P229" i="8" s="1"/>
  <c r="J194" i="8"/>
  <c r="K194" i="8" s="1"/>
  <c r="L194" i="8" s="1"/>
  <c r="M194" i="8" s="1"/>
  <c r="N194" i="8" s="1"/>
  <c r="O194" i="8" s="1"/>
  <c r="P194" i="8" s="1"/>
  <c r="J90" i="8"/>
  <c r="K90" i="8" s="1"/>
  <c r="L90" i="8" s="1"/>
  <c r="M90" i="8" s="1"/>
  <c r="N90" i="8" s="1"/>
  <c r="O90" i="8" s="1"/>
  <c r="P90" i="8" s="1"/>
  <c r="J31" i="8"/>
  <c r="K31" i="8" s="1"/>
  <c r="L31" i="8" s="1"/>
  <c r="M31" i="8" s="1"/>
  <c r="N31" i="8" s="1"/>
  <c r="O31" i="8" s="1"/>
  <c r="P31" i="8" s="1"/>
  <c r="J284" i="7"/>
  <c r="K284" i="7" s="1"/>
  <c r="J221" i="7"/>
  <c r="K221" i="7" s="1"/>
  <c r="J158" i="7"/>
  <c r="K158" i="7" s="1"/>
  <c r="J116" i="7"/>
  <c r="K116" i="7" s="1"/>
  <c r="L116" i="7" s="1"/>
  <c r="M116" i="7" s="1"/>
  <c r="N116" i="7" s="1"/>
  <c r="O116" i="7" s="1"/>
  <c r="P116" i="7" s="1"/>
  <c r="J53" i="7"/>
  <c r="K53" i="7" s="1"/>
  <c r="L53" i="7" s="1"/>
  <c r="M53" i="7" s="1"/>
  <c r="N53" i="7" s="1"/>
  <c r="O53" i="7" s="1"/>
  <c r="P53" i="7" s="1"/>
  <c r="J53" i="5"/>
  <c r="K53" i="5" s="1"/>
  <c r="L53" i="5" s="1"/>
  <c r="M53" i="5" s="1"/>
  <c r="N53" i="5" s="1"/>
  <c r="O53" i="5" s="1"/>
  <c r="P53" i="5" s="1"/>
  <c r="J10" i="4"/>
  <c r="K10" i="4" s="1"/>
  <c r="L10" i="4" s="1"/>
  <c r="M10" i="4" s="1"/>
  <c r="N10" i="4" s="1"/>
  <c r="O10" i="4" s="1"/>
  <c r="P10" i="4" s="1"/>
  <c r="J137" i="16"/>
  <c r="K137" i="16" s="1"/>
  <c r="L137" i="16" s="1"/>
  <c r="M137" i="16" s="1"/>
  <c r="N137" i="16" s="1"/>
  <c r="O137" i="16" s="1"/>
  <c r="P137" i="16" s="1"/>
  <c r="J116" i="16"/>
  <c r="K116" i="16" s="1"/>
  <c r="L116" i="16" s="1"/>
  <c r="M116" i="16" s="1"/>
  <c r="N116" i="16" s="1"/>
  <c r="O116" i="16" s="1"/>
  <c r="P116" i="16" s="1"/>
  <c r="J27" i="15"/>
  <c r="K27" i="15" s="1"/>
  <c r="L27" i="15" s="1"/>
  <c r="M27" i="15" s="1"/>
  <c r="N27" i="15" s="1"/>
  <c r="O27" i="15" s="1"/>
  <c r="P27" i="15" s="1"/>
  <c r="J44" i="14"/>
  <c r="K44" i="14" s="1"/>
  <c r="L44" i="14" s="1"/>
  <c r="M44" i="14" s="1"/>
  <c r="N44" i="14" s="1"/>
  <c r="O44" i="14" s="1"/>
  <c r="P44" i="14" s="1"/>
  <c r="J27" i="14"/>
  <c r="J10" i="14"/>
  <c r="K10" i="14" s="1"/>
  <c r="L10" i="14" s="1"/>
  <c r="M10" i="14" s="1"/>
  <c r="N10" i="14" s="1"/>
  <c r="O10" i="14" s="1"/>
  <c r="P10" i="14" s="1"/>
  <c r="J27" i="13"/>
  <c r="K27" i="13" s="1"/>
  <c r="L27" i="13" s="1"/>
  <c r="M27" i="13" s="1"/>
  <c r="N27" i="13" s="1"/>
  <c r="O27" i="13" s="1"/>
  <c r="P27" i="13" s="1"/>
  <c r="J10" i="13"/>
  <c r="K10" i="13" s="1"/>
  <c r="L10" i="13" s="1"/>
  <c r="M10" i="13" s="1"/>
  <c r="N10" i="13" s="1"/>
  <c r="O10" i="13" s="1"/>
  <c r="P10" i="13" s="1"/>
  <c r="J27" i="12"/>
  <c r="K27" i="12" s="1"/>
  <c r="L27" i="12" s="1"/>
  <c r="M27" i="12" s="1"/>
  <c r="N27" i="12" s="1"/>
  <c r="O27" i="12" s="1"/>
  <c r="P27" i="12" s="1"/>
  <c r="J44" i="11"/>
  <c r="K44" i="11" s="1"/>
  <c r="L44" i="11" s="1"/>
  <c r="M44" i="11" s="1"/>
  <c r="K197" i="10"/>
  <c r="L197" i="10" s="1"/>
  <c r="M197" i="10" s="1"/>
  <c r="N197" i="10" s="1"/>
  <c r="O197" i="10" s="1"/>
  <c r="P197" i="10" s="1"/>
  <c r="Q197" i="10" s="1"/>
  <c r="K180" i="10"/>
  <c r="L180" i="10" s="1"/>
  <c r="M180" i="10" s="1"/>
  <c r="N180" i="10" s="1"/>
  <c r="O180" i="10" s="1"/>
  <c r="P180" i="10" s="1"/>
  <c r="Q180" i="10" s="1"/>
  <c r="K95" i="10"/>
  <c r="L95" i="10" s="1"/>
  <c r="M95" i="10" s="1"/>
  <c r="N95" i="10" s="1"/>
  <c r="K10" i="10"/>
  <c r="L10" i="10" s="1"/>
  <c r="M10" i="10" s="1"/>
  <c r="N10" i="10" s="1"/>
  <c r="O10" i="10" s="1"/>
  <c r="P10" i="10" s="1"/>
  <c r="Q10" i="10" s="1"/>
  <c r="J246" i="8"/>
  <c r="K246" i="8" s="1"/>
  <c r="L246" i="8" s="1"/>
  <c r="M246" i="8" s="1"/>
  <c r="J160" i="8"/>
  <c r="K160" i="8" s="1"/>
  <c r="L160" i="8" s="1"/>
  <c r="M160" i="8" s="1"/>
  <c r="N160" i="8" s="1"/>
  <c r="O160" i="8" s="1"/>
  <c r="P160" i="8" s="1"/>
  <c r="J108" i="8"/>
  <c r="K108" i="8" s="1"/>
  <c r="L108" i="8" s="1"/>
  <c r="M108" i="8" s="1"/>
  <c r="N108" i="8" s="1"/>
  <c r="O108" i="8" s="1"/>
  <c r="P108" i="8" s="1"/>
  <c r="J52" i="8"/>
  <c r="K52" i="8" s="1"/>
  <c r="L52" i="8" s="1"/>
  <c r="M52" i="8" s="1"/>
  <c r="N52" i="8" s="1"/>
  <c r="O52" i="8" s="1"/>
  <c r="P52" i="8" s="1"/>
  <c r="J242" i="7"/>
  <c r="K242" i="7" s="1"/>
  <c r="J10" i="7"/>
  <c r="K10" i="7" s="1"/>
  <c r="L10" i="7" s="1"/>
  <c r="M10" i="7" s="1"/>
  <c r="N10" i="7" s="1"/>
  <c r="O10" i="7" s="1"/>
  <c r="P10" i="7" s="1"/>
  <c r="J10" i="6"/>
  <c r="K10" i="6" s="1"/>
  <c r="L10" i="6" s="1"/>
  <c r="M10" i="6" s="1"/>
  <c r="N10" i="6" s="1"/>
  <c r="O10" i="6" s="1"/>
  <c r="P10" i="6" s="1"/>
  <c r="J31" i="5"/>
  <c r="K31" i="5" s="1"/>
  <c r="L31" i="5" s="1"/>
  <c r="M31" i="5" s="1"/>
  <c r="J181" i="2"/>
  <c r="K181" i="2" s="1"/>
  <c r="L181" i="2" s="1"/>
  <c r="M181" i="2" s="1"/>
  <c r="N181" i="2" s="1"/>
  <c r="O181" i="2" s="1"/>
  <c r="P181" i="2" s="1"/>
  <c r="J138" i="2"/>
  <c r="K138" i="2" s="1"/>
  <c r="L138" i="2" s="1"/>
  <c r="M138" i="2" s="1"/>
  <c r="N138" i="2" s="1"/>
  <c r="O138" i="2" s="1"/>
  <c r="P138" i="2" s="1"/>
  <c r="J94" i="1"/>
  <c r="K94" i="1" s="1"/>
  <c r="L94" i="1" s="1"/>
  <c r="M94" i="1" s="1"/>
  <c r="J52" i="1"/>
  <c r="K52" i="1" s="1"/>
  <c r="L52" i="1" s="1"/>
  <c r="M52" i="1" s="1"/>
  <c r="N52" i="1" s="1"/>
  <c r="O52" i="1" s="1"/>
  <c r="P52" i="1" s="1"/>
  <c r="J179" i="16"/>
  <c r="K179" i="16" s="1"/>
  <c r="L179" i="16" s="1"/>
  <c r="M179" i="16" s="1"/>
  <c r="J158" i="16"/>
  <c r="K158" i="16" s="1"/>
  <c r="L158" i="16" s="1"/>
  <c r="M158" i="16" s="1"/>
  <c r="J95" i="16"/>
  <c r="K95" i="16" s="1"/>
  <c r="L95" i="16" s="1"/>
  <c r="M95" i="16" s="1"/>
  <c r="N95" i="16" s="1"/>
  <c r="O95" i="16" s="1"/>
  <c r="P95" i="16" s="1"/>
  <c r="J74" i="16"/>
  <c r="K74" i="16" s="1"/>
  <c r="L74" i="16" s="1"/>
  <c r="M74" i="16" s="1"/>
  <c r="N74" i="16" s="1"/>
  <c r="O74" i="16" s="1"/>
  <c r="P74" i="16" s="1"/>
  <c r="J52" i="16"/>
  <c r="K52" i="16" s="1"/>
  <c r="L52" i="16" s="1"/>
  <c r="M52" i="16" s="1"/>
  <c r="N52" i="16" s="1"/>
  <c r="O52" i="16" s="1"/>
  <c r="P52" i="16" s="1"/>
  <c r="J27" i="9"/>
  <c r="K27" i="9" s="1"/>
  <c r="L27" i="9" s="1"/>
  <c r="M27" i="9" s="1"/>
  <c r="N27" i="9" s="1"/>
  <c r="O27" i="9" s="1"/>
  <c r="P27" i="9" s="1"/>
  <c r="J212" i="8"/>
  <c r="K212" i="8" s="1"/>
  <c r="L212" i="8" s="1"/>
  <c r="M212" i="8" s="1"/>
  <c r="N212" i="8" s="1"/>
  <c r="O212" i="8" s="1"/>
  <c r="P212" i="8" s="1"/>
  <c r="J177" i="8"/>
  <c r="K177" i="8" s="1"/>
  <c r="L177" i="8" s="1"/>
  <c r="M177" i="8" s="1"/>
  <c r="N177" i="8" s="1"/>
  <c r="O177" i="8" s="1"/>
  <c r="P177" i="8" s="1"/>
  <c r="J126" i="8"/>
  <c r="K126" i="8" s="1"/>
  <c r="L126" i="8" s="1"/>
  <c r="M126" i="8" s="1"/>
  <c r="N126" i="8" s="1"/>
  <c r="O126" i="8" s="1"/>
  <c r="P126" i="8" s="1"/>
  <c r="J10" i="8"/>
  <c r="K10" i="8" s="1"/>
  <c r="L10" i="8" s="1"/>
  <c r="M10" i="8" s="1"/>
  <c r="J179" i="7"/>
  <c r="K179" i="7" s="1"/>
  <c r="J137" i="7"/>
  <c r="K137" i="7" s="1"/>
  <c r="J74" i="7"/>
  <c r="K74" i="7" s="1"/>
  <c r="L74" i="7" s="1"/>
  <c r="M74" i="7" s="1"/>
  <c r="N74" i="7" s="1"/>
  <c r="O74" i="7" s="1"/>
  <c r="P74" i="7" s="1"/>
  <c r="J75" i="5"/>
  <c r="K75" i="5" s="1"/>
  <c r="L75" i="5" s="1"/>
  <c r="M75" i="5" s="1"/>
  <c r="N75" i="5" s="1"/>
  <c r="O75" i="5" s="1"/>
  <c r="P75" i="5" s="1"/>
  <c r="J160" i="2"/>
  <c r="K160" i="2" s="1"/>
  <c r="L160" i="2" s="1"/>
  <c r="M160" i="2" s="1"/>
  <c r="N160" i="2" s="1"/>
  <c r="O160" i="2" s="1"/>
  <c r="P160" i="2" s="1"/>
  <c r="J95" i="2"/>
  <c r="K95" i="2" s="1"/>
  <c r="L95" i="2" s="1"/>
  <c r="M95" i="2" s="1"/>
  <c r="N95" i="2" s="1"/>
  <c r="O95" i="2" s="1"/>
  <c r="P95" i="2" s="1"/>
  <c r="J32" i="2"/>
  <c r="K32" i="2" s="1"/>
  <c r="L32" i="2" s="1"/>
  <c r="M32" i="2" s="1"/>
  <c r="N32" i="2" s="1"/>
  <c r="O32" i="2" s="1"/>
  <c r="P32" i="2" s="1"/>
  <c r="J115" i="1"/>
  <c r="K115" i="1" s="1"/>
  <c r="L115" i="1" s="1"/>
  <c r="M115" i="1" s="1"/>
  <c r="N115" i="1" s="1"/>
  <c r="O115" i="1" s="1"/>
  <c r="P115" i="1" s="1"/>
  <c r="J31" i="1"/>
  <c r="K31" i="1" s="1"/>
  <c r="L31" i="1" s="1"/>
  <c r="M31" i="1" s="1"/>
  <c r="N31" i="1" s="1"/>
  <c r="O31" i="1" s="1"/>
  <c r="P31" i="1" s="1"/>
  <c r="J74" i="2"/>
  <c r="K74" i="2" s="1"/>
  <c r="L74" i="2" s="1"/>
  <c r="M74" i="2" s="1"/>
  <c r="N74" i="2" s="1"/>
  <c r="O74" i="2" s="1"/>
  <c r="P74" i="2" s="1"/>
  <c r="J10" i="2"/>
  <c r="K10" i="2" s="1"/>
  <c r="L10" i="2" s="1"/>
  <c r="M10" i="2" s="1"/>
  <c r="N10" i="2" s="1"/>
  <c r="O10" i="2" s="1"/>
  <c r="P10" i="2" s="1"/>
  <c r="J10" i="1"/>
  <c r="J178" i="16"/>
  <c r="K178" i="16" s="1"/>
  <c r="L178" i="16" s="1"/>
  <c r="M178" i="16" s="1"/>
  <c r="N178" i="16" s="1"/>
  <c r="O178" i="16" s="1"/>
  <c r="P178" i="16" s="1"/>
  <c r="J43" i="15"/>
  <c r="K43" i="15" s="1"/>
  <c r="L43" i="15" s="1"/>
  <c r="M43" i="15" s="1"/>
  <c r="N43" i="15" s="1"/>
  <c r="O43" i="15" s="1"/>
  <c r="P43" i="15" s="1"/>
  <c r="J26" i="13"/>
  <c r="K26" i="13" s="1"/>
  <c r="L26" i="13" s="1"/>
  <c r="M26" i="13" s="1"/>
  <c r="J9" i="11"/>
  <c r="K9" i="11" s="1"/>
  <c r="L9" i="11" s="1"/>
  <c r="M9" i="11" s="1"/>
  <c r="N9" i="11" s="1"/>
  <c r="O9" i="11" s="1"/>
  <c r="P9" i="11" s="1"/>
  <c r="K179" i="10"/>
  <c r="L179" i="10" s="1"/>
  <c r="M179" i="10" s="1"/>
  <c r="N179" i="10" s="1"/>
  <c r="O179" i="10" s="1"/>
  <c r="P179" i="10" s="1"/>
  <c r="Q179" i="10" s="1"/>
  <c r="K162" i="10"/>
  <c r="L162" i="10" s="1"/>
  <c r="M162" i="10" s="1"/>
  <c r="N162" i="10" s="1"/>
  <c r="O162" i="10" s="1"/>
  <c r="P162" i="10" s="1"/>
  <c r="Q162" i="10" s="1"/>
  <c r="K145" i="10"/>
  <c r="L145" i="10" s="1"/>
  <c r="M145" i="10" s="1"/>
  <c r="N145" i="10" s="1"/>
  <c r="O145" i="10" s="1"/>
  <c r="P145" i="10" s="1"/>
  <c r="Q145" i="10" s="1"/>
  <c r="K111" i="10"/>
  <c r="L111" i="10" s="1"/>
  <c r="M111" i="10" s="1"/>
  <c r="N111" i="10" s="1"/>
  <c r="K60" i="10"/>
  <c r="L60" i="10" s="1"/>
  <c r="M60" i="10" s="1"/>
  <c r="N60" i="10" s="1"/>
  <c r="O60" i="10" s="1"/>
  <c r="P60" i="10" s="1"/>
  <c r="Q60" i="10" s="1"/>
  <c r="K9" i="10"/>
  <c r="L9" i="10" s="1"/>
  <c r="M9" i="10" s="1"/>
  <c r="N9" i="10" s="1"/>
  <c r="O9" i="10" s="1"/>
  <c r="P9" i="10" s="1"/>
  <c r="Q9" i="10" s="1"/>
  <c r="J245" i="8"/>
  <c r="K245" i="8" s="1"/>
  <c r="L245" i="8" s="1"/>
  <c r="M245" i="8" s="1"/>
  <c r="J211" i="8"/>
  <c r="K211" i="8" s="1"/>
  <c r="L211" i="8" s="1"/>
  <c r="M211" i="8" s="1"/>
  <c r="N211" i="8" s="1"/>
  <c r="O211" i="8" s="1"/>
  <c r="P211" i="8" s="1"/>
  <c r="J193" i="8"/>
  <c r="K193" i="8" s="1"/>
  <c r="L193" i="8" s="1"/>
  <c r="M193" i="8" s="1"/>
  <c r="J176" i="8"/>
  <c r="K176" i="8" s="1"/>
  <c r="L176" i="8" s="1"/>
  <c r="M176" i="8" s="1"/>
  <c r="N176" i="8" s="1"/>
  <c r="O176" i="8" s="1"/>
  <c r="P176" i="8" s="1"/>
  <c r="J142" i="8"/>
  <c r="K142" i="8" s="1"/>
  <c r="L142" i="8" s="1"/>
  <c r="M142" i="8" s="1"/>
  <c r="N142" i="8" s="1"/>
  <c r="O142" i="8" s="1"/>
  <c r="P142" i="8" s="1"/>
  <c r="J51" i="8"/>
  <c r="K51" i="8" s="1"/>
  <c r="L51" i="8" s="1"/>
  <c r="M51" i="8" s="1"/>
  <c r="N51" i="8" s="1"/>
  <c r="O51" i="8" s="1"/>
  <c r="P51" i="8" s="1"/>
  <c r="J9" i="8"/>
  <c r="K9" i="8" s="1"/>
  <c r="L9" i="8" s="1"/>
  <c r="M9" i="8" s="1"/>
  <c r="J283" i="7"/>
  <c r="K283" i="7" s="1"/>
  <c r="J94" i="16"/>
  <c r="K94" i="16" s="1"/>
  <c r="L94" i="16" s="1"/>
  <c r="M94" i="16" s="1"/>
  <c r="N94" i="16" s="1"/>
  <c r="O94" i="16" s="1"/>
  <c r="P94" i="16" s="1"/>
  <c r="J30" i="16"/>
  <c r="K30" i="16" s="1"/>
  <c r="L30" i="16" s="1"/>
  <c r="M30" i="16" s="1"/>
  <c r="N30" i="16" s="1"/>
  <c r="O30" i="16" s="1"/>
  <c r="P30" i="16" s="1"/>
  <c r="J43" i="14"/>
  <c r="K43" i="14" s="1"/>
  <c r="L43" i="14" s="1"/>
  <c r="M43" i="14" s="1"/>
  <c r="N43" i="14" s="1"/>
  <c r="O43" i="14" s="1"/>
  <c r="P43" i="14" s="1"/>
  <c r="J60" i="11"/>
  <c r="K60" i="11" s="1"/>
  <c r="L60" i="11" s="1"/>
  <c r="M60" i="11" s="1"/>
  <c r="N60" i="11" s="1"/>
  <c r="O60" i="11" s="1"/>
  <c r="P60" i="11" s="1"/>
  <c r="K43" i="10"/>
  <c r="L43" i="10" s="1"/>
  <c r="M43" i="10" s="1"/>
  <c r="N43" i="10" s="1"/>
  <c r="O43" i="10" s="1"/>
  <c r="P43" i="10" s="1"/>
  <c r="Q43" i="10" s="1"/>
  <c r="J9" i="9"/>
  <c r="K9" i="9" s="1"/>
  <c r="L9" i="9" s="1"/>
  <c r="M9" i="9" s="1"/>
  <c r="J262" i="8"/>
  <c r="K262" i="8" s="1"/>
  <c r="L262" i="8" s="1"/>
  <c r="M262" i="8" s="1"/>
  <c r="N262" i="8" s="1"/>
  <c r="O262" i="8" s="1"/>
  <c r="P262" i="8" s="1"/>
  <c r="J228" i="8"/>
  <c r="K228" i="8" s="1"/>
  <c r="L228" i="8" s="1"/>
  <c r="M228" i="8" s="1"/>
  <c r="N228" i="8" s="1"/>
  <c r="O228" i="8" s="1"/>
  <c r="P228" i="8" s="1"/>
  <c r="J159" i="8"/>
  <c r="K159" i="8" s="1"/>
  <c r="L159" i="8" s="1"/>
  <c r="M159" i="8" s="1"/>
  <c r="N159" i="8" s="1"/>
  <c r="O159" i="8" s="1"/>
  <c r="P159" i="8" s="1"/>
  <c r="J125" i="8"/>
  <c r="K125" i="8" s="1"/>
  <c r="L125" i="8" s="1"/>
  <c r="M125" i="8" s="1"/>
  <c r="N125" i="8" s="1"/>
  <c r="O125" i="8" s="1"/>
  <c r="P125" i="8" s="1"/>
  <c r="J107" i="8"/>
  <c r="K107" i="8" s="1"/>
  <c r="L107" i="8" s="1"/>
  <c r="M107" i="8" s="1"/>
  <c r="N107" i="8" s="1"/>
  <c r="O107" i="8" s="1"/>
  <c r="P107" i="8" s="1"/>
  <c r="J89" i="8"/>
  <c r="K89" i="8" s="1"/>
  <c r="L89" i="8" s="1"/>
  <c r="M89" i="8" s="1"/>
  <c r="N89" i="8" s="1"/>
  <c r="O89" i="8" s="1"/>
  <c r="P89" i="8" s="1"/>
  <c r="J72" i="8"/>
  <c r="K72" i="8" s="1"/>
  <c r="L72" i="8" s="1"/>
  <c r="M72" i="8" s="1"/>
  <c r="N72" i="8" s="1"/>
  <c r="O72" i="8" s="1"/>
  <c r="P72" i="8" s="1"/>
  <c r="J157" i="16"/>
  <c r="K157" i="16" s="1"/>
  <c r="L157" i="16" s="1"/>
  <c r="M157" i="16" s="1"/>
  <c r="J136" i="16"/>
  <c r="K136" i="16" s="1"/>
  <c r="L136" i="16" s="1"/>
  <c r="M136" i="16" s="1"/>
  <c r="N136" i="16" s="1"/>
  <c r="O136" i="16" s="1"/>
  <c r="P136" i="16" s="1"/>
  <c r="J73" i="16"/>
  <c r="K73" i="16" s="1"/>
  <c r="L73" i="16" s="1"/>
  <c r="M73" i="16" s="1"/>
  <c r="N73" i="16" s="1"/>
  <c r="O73" i="16" s="1"/>
  <c r="P73" i="16" s="1"/>
  <c r="J26" i="14"/>
  <c r="J9" i="13"/>
  <c r="K9" i="13" s="1"/>
  <c r="L9" i="13" s="1"/>
  <c r="M9" i="13" s="1"/>
  <c r="N9" i="13" s="1"/>
  <c r="O9" i="13" s="1"/>
  <c r="P9" i="13" s="1"/>
  <c r="J9" i="12"/>
  <c r="K9" i="12" s="1"/>
  <c r="L9" i="12" s="1"/>
  <c r="M9" i="12" s="1"/>
  <c r="N9" i="12" s="1"/>
  <c r="O9" i="12" s="1"/>
  <c r="P9" i="12" s="1"/>
  <c r="K196" i="10"/>
  <c r="L196" i="10" s="1"/>
  <c r="M196" i="10" s="1"/>
  <c r="N196" i="10" s="1"/>
  <c r="O196" i="10" s="1"/>
  <c r="P196" i="10" s="1"/>
  <c r="Q196" i="10" s="1"/>
  <c r="K128" i="10"/>
  <c r="L128" i="10" s="1"/>
  <c r="M128" i="10" s="1"/>
  <c r="N128" i="10" s="1"/>
  <c r="O128" i="10" s="1"/>
  <c r="P128" i="10" s="1"/>
  <c r="Q128" i="10" s="1"/>
  <c r="K77" i="10"/>
  <c r="L77" i="10" s="1"/>
  <c r="M77" i="10" s="1"/>
  <c r="N77" i="10" s="1"/>
  <c r="K26" i="10"/>
  <c r="L26" i="10" s="1"/>
  <c r="M26" i="10" s="1"/>
  <c r="N26" i="10" s="1"/>
  <c r="J26" i="9"/>
  <c r="K26" i="9" s="1"/>
  <c r="L26" i="9" s="1"/>
  <c r="M26" i="9" s="1"/>
  <c r="J262" i="7"/>
  <c r="K262" i="7" s="1"/>
  <c r="J241" i="7"/>
  <c r="K241" i="7" s="1"/>
  <c r="J157" i="7"/>
  <c r="K157" i="7" s="1"/>
  <c r="J136" i="7"/>
  <c r="K136" i="7" s="1"/>
  <c r="J115" i="7"/>
  <c r="K115" i="7" s="1"/>
  <c r="L115" i="7" s="1"/>
  <c r="M115" i="7" s="1"/>
  <c r="N115" i="7" s="1"/>
  <c r="O115" i="7" s="1"/>
  <c r="P115" i="7" s="1"/>
  <c r="J52" i="7"/>
  <c r="K52" i="7" s="1"/>
  <c r="L52" i="7" s="1"/>
  <c r="M52" i="7" s="1"/>
  <c r="N52" i="7" s="1"/>
  <c r="O52" i="7" s="1"/>
  <c r="P52" i="7" s="1"/>
  <c r="J9" i="7"/>
  <c r="K9" i="7" s="1"/>
  <c r="L9" i="7" s="1"/>
  <c r="M9" i="7" s="1"/>
  <c r="N9" i="7" s="1"/>
  <c r="O9" i="7" s="1"/>
  <c r="P9" i="7" s="1"/>
  <c r="J30" i="6"/>
  <c r="K30" i="6" s="1"/>
  <c r="L30" i="6" s="1"/>
  <c r="M30" i="6" s="1"/>
  <c r="J9" i="6"/>
  <c r="K9" i="6" s="1"/>
  <c r="L9" i="6" s="1"/>
  <c r="M9" i="6" s="1"/>
  <c r="J9" i="5"/>
  <c r="K9" i="5" s="1"/>
  <c r="J30" i="5"/>
  <c r="K30" i="5" s="1"/>
  <c r="L30" i="5" s="1"/>
  <c r="M30" i="5" s="1"/>
  <c r="J74" i="5"/>
  <c r="K74" i="5" s="1"/>
  <c r="L74" i="5" s="1"/>
  <c r="M74" i="5" s="1"/>
  <c r="J9" i="4"/>
  <c r="K9" i="4" s="1"/>
  <c r="L9" i="4" s="1"/>
  <c r="M9" i="4" s="1"/>
  <c r="N9" i="4" s="1"/>
  <c r="O9" i="4" s="1"/>
  <c r="P9" i="4" s="1"/>
  <c r="J180" i="2"/>
  <c r="K180" i="2" s="1"/>
  <c r="L180" i="2" s="1"/>
  <c r="M180" i="2" s="1"/>
  <c r="J137" i="2"/>
  <c r="K137" i="2" s="1"/>
  <c r="L137" i="2" s="1"/>
  <c r="M137" i="2" s="1"/>
  <c r="N137" i="2" s="1"/>
  <c r="O137" i="2" s="1"/>
  <c r="P137" i="2" s="1"/>
  <c r="J116" i="2"/>
  <c r="K116" i="2" s="1"/>
  <c r="L116" i="2" s="1"/>
  <c r="M116" i="2" s="1"/>
  <c r="N116" i="2" s="1"/>
  <c r="O116" i="2" s="1"/>
  <c r="P116" i="2" s="1"/>
  <c r="J73" i="2"/>
  <c r="K73" i="2" s="1"/>
  <c r="L73" i="2" s="1"/>
  <c r="M73" i="2" s="1"/>
  <c r="J9" i="2"/>
  <c r="K9" i="2" s="1"/>
  <c r="L9" i="2" s="1"/>
  <c r="M9" i="2" s="1"/>
  <c r="N9" i="2" s="1"/>
  <c r="O9" i="2" s="1"/>
  <c r="P9" i="2" s="1"/>
  <c r="J114" i="1"/>
  <c r="K114" i="1" s="1"/>
  <c r="L114" i="1" s="1"/>
  <c r="M114" i="1" s="1"/>
  <c r="N114" i="1" s="1"/>
  <c r="O114" i="1" s="1"/>
  <c r="P114" i="1" s="1"/>
  <c r="J72" i="1"/>
  <c r="K72" i="1" s="1"/>
  <c r="L72" i="1" s="1"/>
  <c r="M72" i="1" s="1"/>
  <c r="N72" i="1" s="1"/>
  <c r="O72" i="1" s="1"/>
  <c r="P72" i="1" s="1"/>
  <c r="J51" i="1"/>
  <c r="K51" i="1" s="1"/>
  <c r="L51" i="1" s="1"/>
  <c r="M51" i="1" s="1"/>
  <c r="N51" i="1" s="1"/>
  <c r="O51" i="1" s="1"/>
  <c r="P51" i="1" s="1"/>
  <c r="J115" i="16"/>
  <c r="K115" i="16" s="1"/>
  <c r="L115" i="16" s="1"/>
  <c r="M115" i="16" s="1"/>
  <c r="J51" i="16"/>
  <c r="K51" i="16" s="1"/>
  <c r="L51" i="16" s="1"/>
  <c r="M51" i="16" s="1"/>
  <c r="J9" i="16"/>
  <c r="K9" i="16" s="1"/>
  <c r="L9" i="16" s="1"/>
  <c r="M9" i="16" s="1"/>
  <c r="J26" i="15"/>
  <c r="K26" i="15" s="1"/>
  <c r="L26" i="15" s="1"/>
  <c r="M26" i="15" s="1"/>
  <c r="N26" i="15" s="1"/>
  <c r="O26" i="15" s="1"/>
  <c r="P26" i="15" s="1"/>
  <c r="J9" i="15"/>
  <c r="K9" i="15" s="1"/>
  <c r="L9" i="15" s="1"/>
  <c r="M9" i="15" s="1"/>
  <c r="N9" i="15" s="1"/>
  <c r="O9" i="15" s="1"/>
  <c r="P9" i="15" s="1"/>
  <c r="J9" i="14"/>
  <c r="K9" i="14" s="1"/>
  <c r="L9" i="14" s="1"/>
  <c r="M9" i="14" s="1"/>
  <c r="N9" i="14" s="1"/>
  <c r="O9" i="14" s="1"/>
  <c r="P9" i="14" s="1"/>
  <c r="J26" i="12"/>
  <c r="K26" i="12" s="1"/>
  <c r="L26" i="12" s="1"/>
  <c r="M26" i="12" s="1"/>
  <c r="N26" i="12" s="1"/>
  <c r="O26" i="12" s="1"/>
  <c r="P26" i="12" s="1"/>
  <c r="J43" i="11"/>
  <c r="K43" i="11" s="1"/>
  <c r="L43" i="11" s="1"/>
  <c r="M43" i="11" s="1"/>
  <c r="J26" i="11"/>
  <c r="K26" i="11" s="1"/>
  <c r="L26" i="11" s="1"/>
  <c r="M26" i="11" s="1"/>
  <c r="N26" i="11" s="1"/>
  <c r="O26" i="11" s="1"/>
  <c r="P26" i="11" s="1"/>
  <c r="K94" i="10"/>
  <c r="L94" i="10" s="1"/>
  <c r="M94" i="10" s="1"/>
  <c r="N94" i="10" s="1"/>
  <c r="J220" i="7"/>
  <c r="K220" i="7" s="1"/>
  <c r="J199" i="7"/>
  <c r="K199" i="7" s="1"/>
  <c r="J178" i="7"/>
  <c r="K178" i="7" s="1"/>
  <c r="J159" i="2"/>
  <c r="K159" i="2" s="1"/>
  <c r="L159" i="2" s="1"/>
  <c r="M159" i="2" s="1"/>
  <c r="N159" i="2" s="1"/>
  <c r="O159" i="2" s="1"/>
  <c r="P159" i="2" s="1"/>
  <c r="J94" i="2"/>
  <c r="K94" i="2" s="1"/>
  <c r="L94" i="2" s="1"/>
  <c r="M94" i="2" s="1"/>
  <c r="J30" i="1"/>
  <c r="K30" i="1" s="1"/>
  <c r="L30" i="1" s="1"/>
  <c r="M30" i="1" s="1"/>
  <c r="N30" i="1" s="1"/>
  <c r="O30" i="1" s="1"/>
  <c r="P30" i="1" s="1"/>
  <c r="J30" i="7"/>
  <c r="K30" i="7" s="1"/>
  <c r="L30" i="7" s="1"/>
  <c r="M30" i="7" s="1"/>
  <c r="N30" i="7" s="1"/>
  <c r="O30" i="7" s="1"/>
  <c r="P30" i="7" s="1"/>
  <c r="J9" i="3"/>
  <c r="J30" i="8"/>
  <c r="K30" i="8" s="1"/>
  <c r="L30" i="8" s="1"/>
  <c r="M30" i="8" s="1"/>
  <c r="J52" i="2"/>
  <c r="K52" i="2" s="1"/>
  <c r="L52" i="2" s="1"/>
  <c r="M52" i="2" s="1"/>
  <c r="J31" i="2"/>
  <c r="K31" i="2" s="1"/>
  <c r="L31" i="2" s="1"/>
  <c r="M31" i="2" s="1"/>
  <c r="N31" i="2" s="1"/>
  <c r="O31" i="2" s="1"/>
  <c r="P31" i="2" s="1"/>
  <c r="J93" i="1"/>
  <c r="K93" i="1" s="1"/>
  <c r="L93" i="1" s="1"/>
  <c r="M93" i="1" s="1"/>
  <c r="J94" i="7"/>
  <c r="K94" i="7" s="1"/>
  <c r="L94" i="7" s="1"/>
  <c r="M94" i="7" s="1"/>
  <c r="N94" i="7" s="1"/>
  <c r="O94" i="7" s="1"/>
  <c r="P94" i="7" s="1"/>
  <c r="J73" i="7"/>
  <c r="K73" i="7" s="1"/>
  <c r="L73" i="7" s="1"/>
  <c r="M73" i="7" s="1"/>
  <c r="J52" i="5"/>
  <c r="K52" i="5" s="1"/>
  <c r="L52" i="5" s="1"/>
  <c r="M52" i="5" s="1"/>
  <c r="N52" i="5" s="1"/>
  <c r="O52" i="5" s="1"/>
  <c r="P52" i="5" s="1"/>
  <c r="F26" i="21"/>
  <c r="J156" i="16"/>
  <c r="K156" i="16" s="1"/>
  <c r="L156" i="16" s="1"/>
  <c r="M156" i="16" s="1"/>
  <c r="J25" i="15"/>
  <c r="K25" i="15" s="1"/>
  <c r="L25" i="15" s="1"/>
  <c r="M25" i="15" s="1"/>
  <c r="J25" i="13"/>
  <c r="K25" i="13" s="1"/>
  <c r="L25" i="13" s="1"/>
  <c r="M25" i="13" s="1"/>
  <c r="J42" i="11"/>
  <c r="K42" i="11" s="1"/>
  <c r="L42" i="11" s="1"/>
  <c r="M42" i="11" s="1"/>
  <c r="K144" i="10"/>
  <c r="L144" i="10" s="1"/>
  <c r="M144" i="10" s="1"/>
  <c r="N144" i="10" s="1"/>
  <c r="K110" i="10"/>
  <c r="L110" i="10" s="1"/>
  <c r="M110" i="10" s="1"/>
  <c r="N110" i="10" s="1"/>
  <c r="K42" i="10"/>
  <c r="L42" i="10" s="1"/>
  <c r="M42" i="10" s="1"/>
  <c r="N42" i="10" s="1"/>
  <c r="J106" i="8"/>
  <c r="K106" i="8" s="1"/>
  <c r="L106" i="8" s="1"/>
  <c r="M106" i="8" s="1"/>
  <c r="J71" i="8"/>
  <c r="K71" i="8" s="1"/>
  <c r="L71" i="8" s="1"/>
  <c r="M71" i="8" s="1"/>
  <c r="J29" i="8"/>
  <c r="K29" i="8" s="1"/>
  <c r="L29" i="8" s="1"/>
  <c r="M29" i="8" s="1"/>
  <c r="J219" i="7"/>
  <c r="K219" i="7" s="1"/>
  <c r="J177" i="7"/>
  <c r="K177" i="7" s="1"/>
  <c r="J93" i="7"/>
  <c r="K93" i="7" s="1"/>
  <c r="L93" i="7" s="1"/>
  <c r="M93" i="7" s="1"/>
  <c r="J8" i="3"/>
  <c r="J93" i="2"/>
  <c r="K93" i="2" s="1"/>
  <c r="L93" i="2" s="1"/>
  <c r="M93" i="2" s="1"/>
  <c r="J51" i="2"/>
  <c r="K51" i="2" s="1"/>
  <c r="L51" i="2" s="1"/>
  <c r="M51" i="2" s="1"/>
  <c r="J92" i="1"/>
  <c r="K92" i="1" s="1"/>
  <c r="L92" i="1" s="1"/>
  <c r="M92" i="1" s="1"/>
  <c r="N92" i="1" s="1"/>
  <c r="O92" i="1" s="1"/>
  <c r="P92" i="1" s="1"/>
  <c r="J135" i="16"/>
  <c r="K135" i="16" s="1"/>
  <c r="L135" i="16" s="1"/>
  <c r="M135" i="16" s="1"/>
  <c r="J72" i="16"/>
  <c r="K72" i="16" s="1"/>
  <c r="L72" i="16" s="1"/>
  <c r="M72" i="16" s="1"/>
  <c r="J42" i="15"/>
  <c r="K42" i="15" s="1"/>
  <c r="L42" i="15" s="1"/>
  <c r="M42" i="15" s="1"/>
  <c r="J8" i="14"/>
  <c r="K8" i="14" s="1"/>
  <c r="L8" i="14" s="1"/>
  <c r="M8" i="14" s="1"/>
  <c r="J25" i="12"/>
  <c r="K25" i="12" s="1"/>
  <c r="L25" i="12" s="1"/>
  <c r="M25" i="12" s="1"/>
  <c r="K178" i="10"/>
  <c r="L178" i="10" s="1"/>
  <c r="M178" i="10" s="1"/>
  <c r="N178" i="10" s="1"/>
  <c r="J25" i="9"/>
  <c r="K25" i="9" s="1"/>
  <c r="L25" i="9" s="1"/>
  <c r="M25" i="9" s="1"/>
  <c r="J8" i="9"/>
  <c r="K8" i="9" s="1"/>
  <c r="L8" i="9" s="1"/>
  <c r="M8" i="9" s="1"/>
  <c r="J244" i="8"/>
  <c r="K244" i="8" s="1"/>
  <c r="L244" i="8" s="1"/>
  <c r="M244" i="8" s="1"/>
  <c r="J210" i="8"/>
  <c r="K210" i="8" s="1"/>
  <c r="L210" i="8" s="1"/>
  <c r="M210" i="8" s="1"/>
  <c r="J177" i="16"/>
  <c r="K177" i="16" s="1"/>
  <c r="L177" i="16" s="1"/>
  <c r="M177" i="16" s="1"/>
  <c r="J93" i="16"/>
  <c r="K93" i="16" s="1"/>
  <c r="L93" i="16" s="1"/>
  <c r="M93" i="16" s="1"/>
  <c r="J29" i="16"/>
  <c r="K29" i="16" s="1"/>
  <c r="L29" i="16" s="1"/>
  <c r="M29" i="16" s="1"/>
  <c r="J8" i="15"/>
  <c r="K8" i="15" s="1"/>
  <c r="L8" i="15" s="1"/>
  <c r="M8" i="15" s="1"/>
  <c r="J42" i="14"/>
  <c r="K42" i="14" s="1"/>
  <c r="L42" i="14" s="1"/>
  <c r="M42" i="14" s="1"/>
  <c r="J8" i="13"/>
  <c r="K8" i="13" s="1"/>
  <c r="L8" i="13" s="1"/>
  <c r="M8" i="13" s="1"/>
  <c r="J8" i="12"/>
  <c r="K8" i="12" s="1"/>
  <c r="L8" i="12" s="1"/>
  <c r="M8" i="12" s="1"/>
  <c r="J59" i="11"/>
  <c r="K59" i="11" s="1"/>
  <c r="L59" i="11" s="1"/>
  <c r="M59" i="11" s="1"/>
  <c r="J25" i="11"/>
  <c r="K25" i="11" s="1"/>
  <c r="L25" i="11" s="1"/>
  <c r="M25" i="11" s="1"/>
  <c r="K161" i="10"/>
  <c r="L161" i="10" s="1"/>
  <c r="M161" i="10" s="1"/>
  <c r="N161" i="10" s="1"/>
  <c r="K127" i="10"/>
  <c r="L127" i="10" s="1"/>
  <c r="M127" i="10" s="1"/>
  <c r="N127" i="10" s="1"/>
  <c r="K59" i="10"/>
  <c r="L59" i="10" s="1"/>
  <c r="M59" i="10" s="1"/>
  <c r="N59" i="10" s="1"/>
  <c r="K25" i="10"/>
  <c r="L25" i="10" s="1"/>
  <c r="M25" i="10" s="1"/>
  <c r="N25" i="10" s="1"/>
  <c r="K8" i="10"/>
  <c r="L8" i="10" s="1"/>
  <c r="M8" i="10" s="1"/>
  <c r="N8" i="10" s="1"/>
  <c r="J261" i="8"/>
  <c r="K261" i="8" s="1"/>
  <c r="L261" i="8" s="1"/>
  <c r="M261" i="8" s="1"/>
  <c r="J227" i="8"/>
  <c r="K227" i="8" s="1"/>
  <c r="L227" i="8" s="1"/>
  <c r="M227" i="8" s="1"/>
  <c r="J158" i="8"/>
  <c r="K158" i="8" s="1"/>
  <c r="L158" i="8" s="1"/>
  <c r="M158" i="8" s="1"/>
  <c r="J124" i="8"/>
  <c r="K124" i="8" s="1"/>
  <c r="L124" i="8" s="1"/>
  <c r="M124" i="8" s="1"/>
  <c r="J88" i="8"/>
  <c r="K88" i="8" s="1"/>
  <c r="L88" i="8" s="1"/>
  <c r="M88" i="8" s="1"/>
  <c r="J198" i="7"/>
  <c r="K198" i="7" s="1"/>
  <c r="J72" i="7"/>
  <c r="K72" i="7" s="1"/>
  <c r="L72" i="7" s="1"/>
  <c r="M72" i="7" s="1"/>
  <c r="J29" i="7"/>
  <c r="K29" i="7" s="1"/>
  <c r="L29" i="7" s="1"/>
  <c r="M29" i="7" s="1"/>
  <c r="J51" i="5"/>
  <c r="K51" i="5" s="1"/>
  <c r="L51" i="5" s="1"/>
  <c r="M51" i="5" s="1"/>
  <c r="J179" i="2"/>
  <c r="K179" i="2" s="1"/>
  <c r="L179" i="2" s="1"/>
  <c r="M179" i="2" s="1"/>
  <c r="J30" i="2"/>
  <c r="K30" i="2" s="1"/>
  <c r="L30" i="2" s="1"/>
  <c r="M30" i="2" s="1"/>
  <c r="J29" i="1"/>
  <c r="K29" i="1" s="1"/>
  <c r="L29" i="1" s="1"/>
  <c r="M29" i="1" s="1"/>
  <c r="N29" i="1" s="1"/>
  <c r="O29" i="1" s="1"/>
  <c r="P29" i="1" s="1"/>
  <c r="J114" i="16"/>
  <c r="K114" i="16" s="1"/>
  <c r="L114" i="16" s="1"/>
  <c r="M114" i="16" s="1"/>
  <c r="J50" i="16"/>
  <c r="K50" i="16" s="1"/>
  <c r="L50" i="16" s="1"/>
  <c r="M50" i="16" s="1"/>
  <c r="J8" i="16"/>
  <c r="K8" i="16" s="1"/>
  <c r="L8" i="16" s="1"/>
  <c r="M8" i="16" s="1"/>
  <c r="J25" i="14"/>
  <c r="J8" i="11"/>
  <c r="K8" i="11" s="1"/>
  <c r="L8" i="11" s="1"/>
  <c r="M8" i="11" s="1"/>
  <c r="K195" i="10"/>
  <c r="L195" i="10" s="1"/>
  <c r="M195" i="10" s="1"/>
  <c r="N195" i="10" s="1"/>
  <c r="K93" i="10"/>
  <c r="L93" i="10" s="1"/>
  <c r="M93" i="10" s="1"/>
  <c r="N93" i="10" s="1"/>
  <c r="K76" i="10"/>
  <c r="L76" i="10" s="1"/>
  <c r="M76" i="10" s="1"/>
  <c r="N76" i="10" s="1"/>
  <c r="J141" i="8"/>
  <c r="K141" i="8" s="1"/>
  <c r="L141" i="8" s="1"/>
  <c r="M141" i="8" s="1"/>
  <c r="J156" i="7"/>
  <c r="K156" i="7" s="1"/>
  <c r="J8" i="7"/>
  <c r="K8" i="7" s="1"/>
  <c r="L8" i="7" s="1"/>
  <c r="M8" i="7" s="1"/>
  <c r="J29" i="5"/>
  <c r="K29" i="5" s="1"/>
  <c r="L29" i="5" s="1"/>
  <c r="M29" i="5" s="1"/>
  <c r="J158" i="2"/>
  <c r="K158" i="2" s="1"/>
  <c r="L158" i="2" s="1"/>
  <c r="M158" i="2" s="1"/>
  <c r="J8" i="2"/>
  <c r="K8" i="2" s="1"/>
  <c r="L8" i="2" s="1"/>
  <c r="M8" i="2" s="1"/>
  <c r="N8" i="2" s="1"/>
  <c r="O8" i="2" s="1"/>
  <c r="P8" i="2" s="1"/>
  <c r="J50" i="8"/>
  <c r="K50" i="8" s="1"/>
  <c r="L50" i="8" s="1"/>
  <c r="M50" i="8" s="1"/>
  <c r="J135" i="7"/>
  <c r="K135" i="7" s="1"/>
  <c r="J29" i="6"/>
  <c r="K29" i="6" s="1"/>
  <c r="L29" i="6" s="1"/>
  <c r="M29" i="6" s="1"/>
  <c r="J73" i="5"/>
  <c r="K73" i="5" s="1"/>
  <c r="L73" i="5" s="1"/>
  <c r="M73" i="5" s="1"/>
  <c r="J136" i="2"/>
  <c r="K136" i="2" s="1"/>
  <c r="L136" i="2" s="1"/>
  <c r="M136" i="2" s="1"/>
  <c r="J113" i="1"/>
  <c r="K113" i="1" s="1"/>
  <c r="L113" i="1" s="1"/>
  <c r="M113" i="1" s="1"/>
  <c r="J72" i="2"/>
  <c r="K72" i="2" s="1"/>
  <c r="L72" i="2" s="1"/>
  <c r="M72" i="2" s="1"/>
  <c r="J50" i="1"/>
  <c r="K50" i="1" s="1"/>
  <c r="L50" i="1" s="1"/>
  <c r="M50" i="1" s="1"/>
  <c r="J192" i="8"/>
  <c r="K192" i="8" s="1"/>
  <c r="L192" i="8" s="1"/>
  <c r="M192" i="8" s="1"/>
  <c r="J8" i="8"/>
  <c r="K8" i="8" s="1"/>
  <c r="L8" i="8" s="1"/>
  <c r="M8" i="8" s="1"/>
  <c r="J261" i="7"/>
  <c r="K261" i="7" s="1"/>
  <c r="J114" i="7"/>
  <c r="K114" i="7" s="1"/>
  <c r="L114" i="7" s="1"/>
  <c r="M114" i="7" s="1"/>
  <c r="J8" i="6"/>
  <c r="K8" i="6" s="1"/>
  <c r="L8" i="6" s="1"/>
  <c r="M8" i="6" s="1"/>
  <c r="N8" i="6" s="1"/>
  <c r="O8" i="6" s="1"/>
  <c r="P8" i="6" s="1"/>
  <c r="J8" i="4"/>
  <c r="K8" i="4" s="1"/>
  <c r="L8" i="4" s="1"/>
  <c r="M8" i="4" s="1"/>
  <c r="J115" i="2"/>
  <c r="K115" i="2" s="1"/>
  <c r="L115" i="2" s="1"/>
  <c r="M115" i="2" s="1"/>
  <c r="J71" i="1"/>
  <c r="K71" i="1" s="1"/>
  <c r="L71" i="1" s="1"/>
  <c r="M71" i="1" s="1"/>
  <c r="J175" i="8"/>
  <c r="K175" i="8" s="1"/>
  <c r="L175" i="8" s="1"/>
  <c r="M175" i="8" s="1"/>
  <c r="J282" i="7"/>
  <c r="K282" i="7" s="1"/>
  <c r="J240" i="7"/>
  <c r="K240" i="7" s="1"/>
  <c r="J51" i="7"/>
  <c r="K51" i="7" s="1"/>
  <c r="L51" i="7" s="1"/>
  <c r="M51" i="7" s="1"/>
  <c r="J8" i="5"/>
  <c r="K8" i="5" s="1"/>
  <c r="J8" i="1"/>
  <c r="J92" i="16"/>
  <c r="K92" i="16" s="1"/>
  <c r="L92" i="16" s="1"/>
  <c r="M92" i="16" s="1"/>
  <c r="J71" i="16"/>
  <c r="K71" i="16" s="1"/>
  <c r="L71" i="16" s="1"/>
  <c r="M71" i="16" s="1"/>
  <c r="J155" i="16"/>
  <c r="K155" i="16" s="1"/>
  <c r="L155" i="16" s="1"/>
  <c r="M155" i="16" s="1"/>
  <c r="J176" i="16"/>
  <c r="K176" i="16" s="1"/>
  <c r="L176" i="16" s="1"/>
  <c r="M176" i="16" s="1"/>
  <c r="J113" i="16"/>
  <c r="K113" i="16" s="1"/>
  <c r="L113" i="16" s="1"/>
  <c r="M113" i="16" s="1"/>
  <c r="J49" i="16"/>
  <c r="K49" i="16" s="1"/>
  <c r="L49" i="16" s="1"/>
  <c r="M49" i="16" s="1"/>
  <c r="J28" i="16"/>
  <c r="K28" i="16" s="1"/>
  <c r="L28" i="16" s="1"/>
  <c r="M28" i="16" s="1"/>
  <c r="J24" i="14"/>
  <c r="J7" i="12"/>
  <c r="K7" i="12" s="1"/>
  <c r="L7" i="12" s="1"/>
  <c r="M7" i="12" s="1"/>
  <c r="J41" i="11"/>
  <c r="K41" i="11" s="1"/>
  <c r="L41" i="11" s="1"/>
  <c r="M41" i="11" s="1"/>
  <c r="K109" i="10"/>
  <c r="L109" i="10" s="1"/>
  <c r="M109" i="10" s="1"/>
  <c r="N109" i="10" s="1"/>
  <c r="J191" i="8"/>
  <c r="K191" i="8" s="1"/>
  <c r="L191" i="8" s="1"/>
  <c r="M191" i="8" s="1"/>
  <c r="J7" i="8"/>
  <c r="K7" i="8" s="1"/>
  <c r="L7" i="8" s="1"/>
  <c r="M7" i="8" s="1"/>
  <c r="J260" i="7"/>
  <c r="K260" i="7" s="1"/>
  <c r="J113" i="7"/>
  <c r="K113" i="7" s="1"/>
  <c r="L113" i="7" s="1"/>
  <c r="M113" i="7" s="1"/>
  <c r="J92" i="7"/>
  <c r="K92" i="7" s="1"/>
  <c r="L92" i="7" s="1"/>
  <c r="M92" i="7" s="1"/>
  <c r="J71" i="7"/>
  <c r="K71" i="7" s="1"/>
  <c r="L71" i="7" s="1"/>
  <c r="M71" i="7" s="1"/>
  <c r="J7" i="6"/>
  <c r="K7" i="6" s="1"/>
  <c r="L7" i="6" s="1"/>
  <c r="M7" i="6" s="1"/>
  <c r="J7" i="4"/>
  <c r="K7" i="4" s="1"/>
  <c r="L7" i="4" s="1"/>
  <c r="M7" i="4" s="1"/>
  <c r="J71" i="2"/>
  <c r="K71" i="2" s="1"/>
  <c r="L71" i="2" s="1"/>
  <c r="M71" i="2" s="1"/>
  <c r="J50" i="2"/>
  <c r="K50" i="2" s="1"/>
  <c r="L50" i="2" s="1"/>
  <c r="M50" i="2" s="1"/>
  <c r="J29" i="2"/>
  <c r="K29" i="2" s="1"/>
  <c r="L29" i="2" s="1"/>
  <c r="M29" i="2" s="1"/>
  <c r="J49" i="1"/>
  <c r="K49" i="1" s="1"/>
  <c r="L49" i="1" s="1"/>
  <c r="M49" i="1" s="1"/>
  <c r="J114" i="2"/>
  <c r="K114" i="2" s="1"/>
  <c r="L114" i="2" s="1"/>
  <c r="M114" i="2" s="1"/>
  <c r="J7" i="16"/>
  <c r="K7" i="16" s="1"/>
  <c r="L7" i="16" s="1"/>
  <c r="M7" i="16" s="1"/>
  <c r="K194" i="10"/>
  <c r="L194" i="10" s="1"/>
  <c r="M194" i="10" s="1"/>
  <c r="N194" i="10" s="1"/>
  <c r="K92" i="10"/>
  <c r="L92" i="10" s="1"/>
  <c r="M92" i="10" s="1"/>
  <c r="N92" i="10" s="1"/>
  <c r="J105" i="8"/>
  <c r="K105" i="8" s="1"/>
  <c r="L105" i="8" s="1"/>
  <c r="M105" i="8" s="1"/>
  <c r="J7" i="7"/>
  <c r="K7" i="7" s="1"/>
  <c r="L7" i="7" s="1"/>
  <c r="M7" i="7" s="1"/>
  <c r="J28" i="5"/>
  <c r="K28" i="5" s="1"/>
  <c r="L28" i="5" s="1"/>
  <c r="M28" i="5" s="1"/>
  <c r="J7" i="3"/>
  <c r="J135" i="2"/>
  <c r="K135" i="2" s="1"/>
  <c r="L135" i="2" s="1"/>
  <c r="M135" i="2" s="1"/>
  <c r="J112" i="1"/>
  <c r="K112" i="1" s="1"/>
  <c r="L112" i="1" s="1"/>
  <c r="M112" i="1" s="1"/>
  <c r="J91" i="1"/>
  <c r="K91" i="1" s="1"/>
  <c r="L91" i="1" s="1"/>
  <c r="M91" i="1" s="1"/>
  <c r="J7" i="14"/>
  <c r="K7" i="14" s="1"/>
  <c r="L7" i="14" s="1"/>
  <c r="M7" i="14" s="1"/>
  <c r="J24" i="13"/>
  <c r="K24" i="13" s="1"/>
  <c r="L24" i="13" s="1"/>
  <c r="M24" i="13" s="1"/>
  <c r="J134" i="16"/>
  <c r="K134" i="16" s="1"/>
  <c r="L134" i="16" s="1"/>
  <c r="M134" i="16" s="1"/>
  <c r="J41" i="15"/>
  <c r="K41" i="15" s="1"/>
  <c r="L41" i="15" s="1"/>
  <c r="M41" i="15" s="1"/>
  <c r="J7" i="15"/>
  <c r="K7" i="15" s="1"/>
  <c r="L7" i="15" s="1"/>
  <c r="M7" i="15" s="1"/>
  <c r="J58" i="11"/>
  <c r="K58" i="11" s="1"/>
  <c r="L58" i="11" s="1"/>
  <c r="M58" i="11" s="1"/>
  <c r="J7" i="11"/>
  <c r="K7" i="11" s="1"/>
  <c r="L7" i="11" s="1"/>
  <c r="M7" i="11" s="1"/>
  <c r="K177" i="10"/>
  <c r="L177" i="10" s="1"/>
  <c r="M177" i="10" s="1"/>
  <c r="N177" i="10" s="1"/>
  <c r="K41" i="10"/>
  <c r="L41" i="10" s="1"/>
  <c r="M41" i="10" s="1"/>
  <c r="N41" i="10" s="1"/>
  <c r="K24" i="10"/>
  <c r="L24" i="10" s="1"/>
  <c r="M24" i="10" s="1"/>
  <c r="N24" i="10" s="1"/>
  <c r="K7" i="10"/>
  <c r="L7" i="10" s="1"/>
  <c r="M7" i="10" s="1"/>
  <c r="N7" i="10" s="1"/>
  <c r="J209" i="8"/>
  <c r="K209" i="8" s="1"/>
  <c r="L209" i="8" s="1"/>
  <c r="M209" i="8" s="1"/>
  <c r="J49" i="8"/>
  <c r="K49" i="8" s="1"/>
  <c r="L49" i="8" s="1"/>
  <c r="M49" i="8" s="1"/>
  <c r="J28" i="8"/>
  <c r="K28" i="8" s="1"/>
  <c r="L28" i="8" s="1"/>
  <c r="M28" i="8" s="1"/>
  <c r="J134" i="7"/>
  <c r="K134" i="7" s="1"/>
  <c r="J28" i="6"/>
  <c r="K28" i="6" s="1"/>
  <c r="L28" i="6" s="1"/>
  <c r="M28" i="6" s="1"/>
  <c r="J72" i="5"/>
  <c r="K72" i="5" s="1"/>
  <c r="L72" i="5" s="1"/>
  <c r="M72" i="5" s="1"/>
  <c r="J178" i="2"/>
  <c r="K178" i="2" s="1"/>
  <c r="L178" i="2" s="1"/>
  <c r="M178" i="2" s="1"/>
  <c r="J92" i="2"/>
  <c r="K92" i="2" s="1"/>
  <c r="L92" i="2" s="1"/>
  <c r="M92" i="2" s="1"/>
  <c r="J70" i="1"/>
  <c r="K70" i="1" s="1"/>
  <c r="L70" i="1" s="1"/>
  <c r="M70" i="1" s="1"/>
  <c r="J41" i="14"/>
  <c r="K41" i="14" s="1"/>
  <c r="L41" i="14" s="1"/>
  <c r="M41" i="14" s="1"/>
  <c r="K143" i="10"/>
  <c r="L143" i="10" s="1"/>
  <c r="M143" i="10" s="1"/>
  <c r="N143" i="10" s="1"/>
  <c r="K126" i="10"/>
  <c r="L126" i="10" s="1"/>
  <c r="M126" i="10" s="1"/>
  <c r="N126" i="10" s="1"/>
  <c r="K75" i="10"/>
  <c r="L75" i="10" s="1"/>
  <c r="M75" i="10" s="1"/>
  <c r="N75" i="10" s="1"/>
  <c r="K58" i="10"/>
  <c r="L58" i="10" s="1"/>
  <c r="M58" i="10" s="1"/>
  <c r="N58" i="10" s="1"/>
  <c r="J243" i="8"/>
  <c r="K243" i="8" s="1"/>
  <c r="L243" i="8" s="1"/>
  <c r="M243" i="8" s="1"/>
  <c r="J226" i="8"/>
  <c r="K226" i="8" s="1"/>
  <c r="L226" i="8" s="1"/>
  <c r="M226" i="8" s="1"/>
  <c r="J140" i="8"/>
  <c r="K140" i="8" s="1"/>
  <c r="L140" i="8" s="1"/>
  <c r="M140" i="8" s="1"/>
  <c r="J123" i="8"/>
  <c r="K123" i="8" s="1"/>
  <c r="L123" i="8" s="1"/>
  <c r="M123" i="8" s="1"/>
  <c r="J87" i="8"/>
  <c r="K87" i="8" s="1"/>
  <c r="L87" i="8" s="1"/>
  <c r="M87" i="8" s="1"/>
  <c r="J70" i="8"/>
  <c r="K70" i="8" s="1"/>
  <c r="L70" i="8" s="1"/>
  <c r="M70" i="8" s="1"/>
  <c r="J155" i="7"/>
  <c r="K155" i="7" s="1"/>
  <c r="J50" i="5"/>
  <c r="K50" i="5" s="1"/>
  <c r="L50" i="5" s="1"/>
  <c r="M50" i="5" s="1"/>
  <c r="J28" i="1"/>
  <c r="K28" i="1" s="1"/>
  <c r="L28" i="1" s="1"/>
  <c r="M28" i="1" s="1"/>
  <c r="J24" i="15"/>
  <c r="K24" i="15" s="1"/>
  <c r="L24" i="15" s="1"/>
  <c r="M24" i="15" s="1"/>
  <c r="J7" i="13"/>
  <c r="K7" i="13" s="1"/>
  <c r="L7" i="13" s="1"/>
  <c r="M7" i="13" s="1"/>
  <c r="J24" i="12"/>
  <c r="K24" i="12" s="1"/>
  <c r="L24" i="12" s="1"/>
  <c r="M24" i="12" s="1"/>
  <c r="K160" i="10"/>
  <c r="L160" i="10" s="1"/>
  <c r="M160" i="10" s="1"/>
  <c r="N160" i="10" s="1"/>
  <c r="J260" i="8"/>
  <c r="K260" i="8" s="1"/>
  <c r="L260" i="8" s="1"/>
  <c r="M260" i="8" s="1"/>
  <c r="J239" i="7"/>
  <c r="K239" i="7" s="1"/>
  <c r="J50" i="7"/>
  <c r="K50" i="7" s="1"/>
  <c r="L50" i="7" s="1"/>
  <c r="M50" i="7" s="1"/>
  <c r="J7" i="5"/>
  <c r="K7" i="5" s="1"/>
  <c r="J24" i="9"/>
  <c r="K24" i="9" s="1"/>
  <c r="L24" i="9" s="1"/>
  <c r="M24" i="9" s="1"/>
  <c r="J7" i="9"/>
  <c r="K7" i="9" s="1"/>
  <c r="L7" i="9" s="1"/>
  <c r="M7" i="9" s="1"/>
  <c r="J281" i="7"/>
  <c r="K281" i="7" s="1"/>
  <c r="J176" i="7"/>
  <c r="K176" i="7" s="1"/>
  <c r="J157" i="2"/>
  <c r="K157" i="2" s="1"/>
  <c r="L157" i="2" s="1"/>
  <c r="M157" i="2" s="1"/>
  <c r="J157" i="8"/>
  <c r="K157" i="8" s="1"/>
  <c r="L157" i="8" s="1"/>
  <c r="M157" i="8" s="1"/>
  <c r="J197" i="7"/>
  <c r="K197" i="7" s="1"/>
  <c r="J7" i="2"/>
  <c r="K7" i="2" s="1"/>
  <c r="L7" i="2" s="1"/>
  <c r="M7" i="2" s="1"/>
  <c r="J24" i="11"/>
  <c r="K24" i="11" s="1"/>
  <c r="L24" i="11" s="1"/>
  <c r="M24" i="11" s="1"/>
  <c r="J174" i="8"/>
  <c r="K174" i="8" s="1"/>
  <c r="L174" i="8" s="1"/>
  <c r="M174" i="8" s="1"/>
  <c r="J218" i="7"/>
  <c r="K218" i="7" s="1"/>
  <c r="J28" i="7"/>
  <c r="K28" i="7" s="1"/>
  <c r="L28" i="7" s="1"/>
  <c r="M28" i="7" s="1"/>
  <c r="F93" i="21"/>
  <c r="F92" i="21"/>
  <c r="F91" i="21"/>
  <c r="F60" i="21"/>
  <c r="F59" i="21"/>
  <c r="F70" i="21"/>
  <c r="F69" i="21"/>
  <c r="F68" i="21"/>
  <c r="F67" i="21"/>
  <c r="F11" i="21"/>
  <c r="F19" i="21"/>
  <c r="F87" i="21"/>
  <c r="G52" i="21"/>
  <c r="F52" i="21"/>
  <c r="F51" i="21"/>
  <c r="F27" i="21"/>
  <c r="F25" i="21"/>
  <c r="F24" i="21"/>
  <c r="F12" i="21"/>
  <c r="F14" i="21"/>
  <c r="F13" i="21"/>
  <c r="F16" i="21"/>
  <c r="F41" i="21"/>
  <c r="F40" i="21"/>
  <c r="F39" i="21"/>
  <c r="F38" i="21"/>
  <c r="F37" i="21"/>
  <c r="F36" i="21"/>
  <c r="F34" i="21"/>
  <c r="F33" i="21"/>
  <c r="F32" i="21"/>
  <c r="F31" i="21"/>
  <c r="F29" i="21"/>
  <c r="F28" i="21"/>
  <c r="F30" i="21"/>
  <c r="F15" i="21"/>
  <c r="G91" i="18"/>
  <c r="G90" i="18"/>
  <c r="G89" i="18"/>
  <c r="G88" i="18"/>
  <c r="G87" i="18"/>
  <c r="G86" i="18"/>
  <c r="G85" i="18"/>
  <c r="G84" i="18"/>
  <c r="G83" i="18"/>
  <c r="G82" i="18"/>
  <c r="G81" i="18"/>
  <c r="G80" i="18"/>
  <c r="G79" i="18"/>
  <c r="G78" i="18"/>
  <c r="G77" i="18"/>
  <c r="G76" i="18"/>
  <c r="G75" i="18"/>
  <c r="G74" i="18"/>
  <c r="G73" i="18"/>
  <c r="G72" i="18"/>
  <c r="G71" i="18"/>
  <c r="G70" i="18"/>
  <c r="G69" i="18"/>
  <c r="G68" i="18"/>
  <c r="G67" i="18"/>
  <c r="G66" i="18"/>
  <c r="G65" i="18"/>
  <c r="G64" i="18"/>
  <c r="G63" i="18"/>
  <c r="G62" i="18"/>
  <c r="G61" i="18"/>
  <c r="G60" i="18"/>
  <c r="G59" i="18"/>
  <c r="G58" i="18"/>
  <c r="G57" i="18"/>
  <c r="G56" i="18"/>
  <c r="G55" i="18"/>
  <c r="G54" i="18"/>
  <c r="G53" i="18"/>
  <c r="G52" i="18"/>
  <c r="G51" i="18"/>
  <c r="G50" i="18"/>
  <c r="G49" i="18"/>
  <c r="G48" i="18"/>
  <c r="G47" i="18"/>
  <c r="G46" i="18"/>
  <c r="G45" i="18"/>
  <c r="G44" i="18"/>
  <c r="G43" i="18"/>
  <c r="G42" i="18"/>
  <c r="G41" i="18"/>
  <c r="G40" i="18"/>
  <c r="G39" i="18"/>
  <c r="G38" i="18"/>
  <c r="G37" i="18"/>
  <c r="G36" i="18"/>
  <c r="G35" i="18"/>
  <c r="G34" i="18"/>
  <c r="G33" i="18"/>
  <c r="G32" i="18"/>
  <c r="G31" i="18"/>
  <c r="G30" i="18"/>
  <c r="G29" i="18"/>
  <c r="G28" i="18"/>
  <c r="G27" i="18"/>
  <c r="G26" i="18"/>
  <c r="G25" i="18"/>
  <c r="G24" i="18"/>
  <c r="G23" i="18"/>
  <c r="G22" i="18"/>
  <c r="G21" i="18"/>
  <c r="G20" i="18"/>
  <c r="G19" i="18"/>
  <c r="G18" i="18"/>
  <c r="G17" i="18"/>
  <c r="G16" i="18"/>
  <c r="G15" i="18"/>
  <c r="G14" i="18"/>
  <c r="G12" i="18"/>
  <c r="G11" i="18"/>
  <c r="G10" i="18"/>
  <c r="G9" i="18"/>
  <c r="G6" i="18"/>
  <c r="G5" i="18"/>
  <c r="D50" i="18"/>
  <c r="D91" i="18"/>
  <c r="D90" i="18"/>
  <c r="D89" i="18"/>
  <c r="D88" i="18"/>
  <c r="D87" i="18"/>
  <c r="D86" i="18"/>
  <c r="D85" i="18"/>
  <c r="D84" i="18"/>
  <c r="D83" i="18"/>
  <c r="D82" i="18"/>
  <c r="D81" i="18"/>
  <c r="D80" i="18"/>
  <c r="D79" i="18"/>
  <c r="D78" i="18"/>
  <c r="D77" i="18"/>
  <c r="D76" i="18"/>
  <c r="D75" i="18"/>
  <c r="D74" i="18"/>
  <c r="D73" i="18"/>
  <c r="D72" i="18"/>
  <c r="D71" i="18"/>
  <c r="D70" i="18"/>
  <c r="D69" i="18"/>
  <c r="D68" i="18"/>
  <c r="D67" i="18"/>
  <c r="D66" i="18"/>
  <c r="D65" i="18"/>
  <c r="D64" i="18"/>
  <c r="D63" i="18"/>
  <c r="D62" i="18"/>
  <c r="D61" i="18"/>
  <c r="D60" i="18"/>
  <c r="D59" i="18"/>
  <c r="D58" i="18"/>
  <c r="D57" i="18"/>
  <c r="D56" i="18"/>
  <c r="D55" i="18"/>
  <c r="D54" i="18"/>
  <c r="D53" i="18"/>
  <c r="D52" i="18"/>
  <c r="D51" i="18"/>
  <c r="D49" i="18"/>
  <c r="D48" i="18"/>
  <c r="D47" i="18"/>
  <c r="D46" i="18"/>
  <c r="D45" i="18"/>
  <c r="D44" i="18"/>
  <c r="D43" i="18"/>
  <c r="D42" i="18"/>
  <c r="D41" i="18"/>
  <c r="D40" i="18"/>
  <c r="D39" i="18"/>
  <c r="D38" i="18"/>
  <c r="D37" i="18"/>
  <c r="D36" i="18"/>
  <c r="D35" i="18"/>
  <c r="D34" i="18"/>
  <c r="D33" i="18"/>
  <c r="D32" i="18"/>
  <c r="D31" i="18"/>
  <c r="D30" i="18"/>
  <c r="D29" i="18"/>
  <c r="M184" i="8" l="1"/>
  <c r="O174" i="8"/>
  <c r="P174" i="8" s="1"/>
  <c r="N174" i="8"/>
  <c r="M167" i="8"/>
  <c r="N157" i="8"/>
  <c r="O157" i="8"/>
  <c r="P157" i="8" s="1"/>
  <c r="M17" i="9"/>
  <c r="N7" i="9"/>
  <c r="O7" i="9" s="1"/>
  <c r="P7" i="9" s="1"/>
  <c r="M17" i="13"/>
  <c r="N7" i="13"/>
  <c r="O7" i="13" s="1"/>
  <c r="P7" i="13" s="1"/>
  <c r="N140" i="8"/>
  <c r="O140" i="8" s="1"/>
  <c r="P140" i="8" s="1"/>
  <c r="M150" i="8"/>
  <c r="O75" i="10"/>
  <c r="P75" i="10" s="1"/>
  <c r="Q75" i="10" s="1"/>
  <c r="N85" i="10"/>
  <c r="M80" i="1"/>
  <c r="N70" i="1"/>
  <c r="O70" i="1" s="1"/>
  <c r="P70" i="1" s="1"/>
  <c r="M38" i="6"/>
  <c r="N28" i="6"/>
  <c r="O28" i="6"/>
  <c r="P28" i="6" s="1"/>
  <c r="N209" i="8"/>
  <c r="O209" i="8" s="1"/>
  <c r="P209" i="8" s="1"/>
  <c r="M219" i="8"/>
  <c r="N187" i="10"/>
  <c r="O177" i="10"/>
  <c r="P177" i="10"/>
  <c r="Q177" i="10" s="1"/>
  <c r="M51" i="15"/>
  <c r="N41" i="15"/>
  <c r="O41" i="15" s="1"/>
  <c r="P41" i="15" s="1"/>
  <c r="M101" i="1"/>
  <c r="N91" i="1"/>
  <c r="O91" i="1" s="1"/>
  <c r="P91" i="1" s="1"/>
  <c r="N28" i="5"/>
  <c r="O28" i="5" s="1"/>
  <c r="P28" i="5" s="1"/>
  <c r="M38" i="5"/>
  <c r="N204" i="10"/>
  <c r="O194" i="10"/>
  <c r="P194" i="10" s="1"/>
  <c r="Q194" i="10" s="1"/>
  <c r="N29" i="2"/>
  <c r="O29" i="2" s="1"/>
  <c r="P29" i="2" s="1"/>
  <c r="M39" i="2"/>
  <c r="M17" i="6"/>
  <c r="N7" i="6"/>
  <c r="O7" i="6" s="1"/>
  <c r="P7" i="6" s="1"/>
  <c r="O41" i="11"/>
  <c r="P41" i="11" s="1"/>
  <c r="N41" i="11"/>
  <c r="M51" i="11"/>
  <c r="N49" i="16"/>
  <c r="O49" i="16" s="1"/>
  <c r="P49" i="16" s="1"/>
  <c r="M59" i="16"/>
  <c r="N71" i="16"/>
  <c r="O71" i="16" s="1"/>
  <c r="P71" i="16" s="1"/>
  <c r="M81" i="16"/>
  <c r="N51" i="7"/>
  <c r="O51" i="7" s="1"/>
  <c r="P51" i="7" s="1"/>
  <c r="N71" i="1"/>
  <c r="O71" i="1" s="1"/>
  <c r="P71" i="1" s="1"/>
  <c r="O114" i="7"/>
  <c r="P114" i="7" s="1"/>
  <c r="N114" i="7"/>
  <c r="N50" i="1"/>
  <c r="O50" i="1" s="1"/>
  <c r="P50" i="1" s="1"/>
  <c r="N73" i="5"/>
  <c r="O73" i="5" s="1"/>
  <c r="P73" i="5" s="1"/>
  <c r="O195" i="10"/>
  <c r="P195" i="10" s="1"/>
  <c r="Q195" i="10" s="1"/>
  <c r="O50" i="16"/>
  <c r="P50" i="16" s="1"/>
  <c r="N50" i="16"/>
  <c r="O179" i="2"/>
  <c r="P179" i="2" s="1"/>
  <c r="N179" i="2"/>
  <c r="N227" i="8"/>
  <c r="O227" i="8" s="1"/>
  <c r="P227" i="8" s="1"/>
  <c r="O59" i="10"/>
  <c r="P59" i="10" s="1"/>
  <c r="Q59" i="10" s="1"/>
  <c r="N59" i="11"/>
  <c r="O59" i="11" s="1"/>
  <c r="P59" i="11" s="1"/>
  <c r="O8" i="15"/>
  <c r="P8" i="15" s="1"/>
  <c r="N8" i="15"/>
  <c r="N210" i="8"/>
  <c r="O210" i="8" s="1"/>
  <c r="P210" i="8" s="1"/>
  <c r="O178" i="10"/>
  <c r="P178" i="10" s="1"/>
  <c r="Q178" i="10" s="1"/>
  <c r="N72" i="16"/>
  <c r="O72" i="16" s="1"/>
  <c r="P72" i="16" s="1"/>
  <c r="N93" i="2"/>
  <c r="O93" i="2" s="1"/>
  <c r="P93" i="2" s="1"/>
  <c r="P42" i="10"/>
  <c r="Q42" i="10" s="1"/>
  <c r="O42" i="10"/>
  <c r="N25" i="13"/>
  <c r="O25" i="13" s="1"/>
  <c r="P25" i="13" s="1"/>
  <c r="N115" i="16"/>
  <c r="O115" i="16" s="1"/>
  <c r="P115" i="16" s="1"/>
  <c r="N180" i="2"/>
  <c r="O180" i="2" s="1"/>
  <c r="P180" i="2" s="1"/>
  <c r="P77" i="10"/>
  <c r="Q77" i="10" s="1"/>
  <c r="O77" i="10"/>
  <c r="N157" i="16"/>
  <c r="O157" i="16" s="1"/>
  <c r="P157" i="16" s="1"/>
  <c r="N9" i="9"/>
  <c r="O9" i="9" s="1"/>
  <c r="P9" i="9" s="1"/>
  <c r="O111" i="10"/>
  <c r="P111" i="10" s="1"/>
  <c r="Q111" i="10" s="1"/>
  <c r="N10" i="8"/>
  <c r="O10" i="8" s="1"/>
  <c r="P10" i="8" s="1"/>
  <c r="O158" i="16"/>
  <c r="P158" i="16" s="1"/>
  <c r="N158" i="16"/>
  <c r="O163" i="10"/>
  <c r="P163" i="10" s="1"/>
  <c r="Q163" i="10" s="1"/>
  <c r="O53" i="2"/>
  <c r="P53" i="2" s="1"/>
  <c r="N53" i="2"/>
  <c r="O31" i="16"/>
  <c r="P31" i="16" s="1"/>
  <c r="N31" i="16"/>
  <c r="O35" i="5"/>
  <c r="P35" i="5" s="1"/>
  <c r="N35" i="5"/>
  <c r="O264" i="8"/>
  <c r="P264" i="8" s="1"/>
  <c r="N264" i="8"/>
  <c r="O28" i="15"/>
  <c r="P28" i="15" s="1"/>
  <c r="N28" i="15"/>
  <c r="P113" i="10"/>
  <c r="Q113" i="10" s="1"/>
  <c r="O113" i="10"/>
  <c r="O213" i="8"/>
  <c r="P213" i="8" s="1"/>
  <c r="N213" i="8"/>
  <c r="N45" i="15"/>
  <c r="O45" i="15" s="1"/>
  <c r="P45" i="15" s="1"/>
  <c r="O181" i="10"/>
  <c r="P181" i="10" s="1"/>
  <c r="Q181" i="10" s="1"/>
  <c r="N80" i="5"/>
  <c r="O80" i="5" s="1"/>
  <c r="P80" i="5" s="1"/>
  <c r="O32" i="12"/>
  <c r="P32" i="12" s="1"/>
  <c r="N32" i="12"/>
  <c r="O199" i="8"/>
  <c r="P199" i="8" s="1"/>
  <c r="N199" i="8"/>
  <c r="N122" i="2"/>
  <c r="O122" i="2" s="1"/>
  <c r="P122" i="2" s="1"/>
  <c r="P66" i="10"/>
  <c r="Q66" i="10" s="1"/>
  <c r="O66" i="10"/>
  <c r="N15" i="14"/>
  <c r="O15" i="14" s="1"/>
  <c r="P15" i="14" s="1"/>
  <c r="O268" i="8"/>
  <c r="P268" i="8" s="1"/>
  <c r="N268" i="8"/>
  <c r="O168" i="10"/>
  <c r="P168" i="10" s="1"/>
  <c r="Q168" i="10" s="1"/>
  <c r="O100" i="16"/>
  <c r="P100" i="16" s="1"/>
  <c r="N100" i="16"/>
  <c r="O163" i="16"/>
  <c r="P163" i="16" s="1"/>
  <c r="N163" i="16"/>
  <c r="O146" i="8"/>
  <c r="P146" i="8" s="1"/>
  <c r="N146" i="8"/>
  <c r="N13" i="14"/>
  <c r="O13" i="14" s="1"/>
  <c r="P13" i="14" s="1"/>
  <c r="O34" i="6"/>
  <c r="P34" i="6" s="1"/>
  <c r="N34" i="6"/>
  <c r="N34" i="1"/>
  <c r="O34" i="1" s="1"/>
  <c r="P34" i="1" s="1"/>
  <c r="O129" i="8"/>
  <c r="P129" i="8" s="1"/>
  <c r="N129" i="8"/>
  <c r="O13" i="4"/>
  <c r="P13" i="4" s="1"/>
  <c r="N13" i="4"/>
  <c r="N13" i="9"/>
  <c r="O13" i="9" s="1"/>
  <c r="P13" i="9" s="1"/>
  <c r="N98" i="16"/>
  <c r="O98" i="16" s="1"/>
  <c r="P98" i="16" s="1"/>
  <c r="O47" i="10"/>
  <c r="P47" i="10" s="1"/>
  <c r="Q47" i="10" s="1"/>
  <c r="O166" i="10"/>
  <c r="P166" i="10" s="1"/>
  <c r="Q166" i="10" s="1"/>
  <c r="N140" i="16"/>
  <c r="O140" i="16" s="1"/>
  <c r="P140" i="16" s="1"/>
  <c r="N12" i="4"/>
  <c r="O12" i="4" s="1"/>
  <c r="P12" i="4" s="1"/>
  <c r="N34" i="2"/>
  <c r="O34" i="2" s="1"/>
  <c r="P34" i="2" s="1"/>
  <c r="O97" i="7"/>
  <c r="P97" i="7" s="1"/>
  <c r="N97" i="7"/>
  <c r="N179" i="8"/>
  <c r="O179" i="8" s="1"/>
  <c r="P179" i="8" s="1"/>
  <c r="O55" i="2"/>
  <c r="P55" i="2" s="1"/>
  <c r="N55" i="2"/>
  <c r="N33" i="5"/>
  <c r="O33" i="5" s="1"/>
  <c r="P33" i="5" s="1"/>
  <c r="N29" i="12"/>
  <c r="O29" i="12" s="1"/>
  <c r="P29" i="12" s="1"/>
  <c r="N55" i="7"/>
  <c r="O55" i="7" s="1"/>
  <c r="P55" i="7" s="1"/>
  <c r="N265" i="8"/>
  <c r="O265" i="8" s="1"/>
  <c r="P265" i="8" s="1"/>
  <c r="P165" i="10"/>
  <c r="Q165" i="10" s="1"/>
  <c r="O165" i="10"/>
  <c r="N12" i="13"/>
  <c r="O12" i="13" s="1"/>
  <c r="P12" i="13" s="1"/>
  <c r="P29" i="10"/>
  <c r="Q29" i="10" s="1"/>
  <c r="O29" i="10"/>
  <c r="O12" i="16"/>
  <c r="P12" i="16" s="1"/>
  <c r="N12" i="16"/>
  <c r="O12" i="10"/>
  <c r="P12" i="10" s="1"/>
  <c r="Q12" i="10" s="1"/>
  <c r="N33" i="16"/>
  <c r="O33" i="16" s="1"/>
  <c r="P33" i="16" s="1"/>
  <c r="N79" i="1"/>
  <c r="O79" i="1" s="1"/>
  <c r="N37" i="5"/>
  <c r="O37" i="5" s="1"/>
  <c r="O186" i="10"/>
  <c r="P186" i="10" s="1"/>
  <c r="N59" i="2"/>
  <c r="O59" i="2" s="1"/>
  <c r="O16" i="6"/>
  <c r="N16" i="6"/>
  <c r="N166" i="8"/>
  <c r="O166" i="8" s="1"/>
  <c r="N59" i="5"/>
  <c r="O59" i="5" s="1"/>
  <c r="N33" i="11"/>
  <c r="O33" i="11" s="1"/>
  <c r="O100" i="1"/>
  <c r="N100" i="1"/>
  <c r="O187" i="2"/>
  <c r="N187" i="2"/>
  <c r="N50" i="15"/>
  <c r="O50" i="15" s="1"/>
  <c r="N200" i="8"/>
  <c r="O200" i="8"/>
  <c r="N16" i="12"/>
  <c r="O16" i="12"/>
  <c r="N33" i="9"/>
  <c r="O33" i="9"/>
  <c r="N58" i="16"/>
  <c r="O58" i="16"/>
  <c r="N16" i="16"/>
  <c r="O16" i="16"/>
  <c r="N269" i="8"/>
  <c r="O269" i="8"/>
  <c r="N16" i="11"/>
  <c r="O16" i="11" s="1"/>
  <c r="N24" i="11"/>
  <c r="M34" i="11"/>
  <c r="O24" i="11"/>
  <c r="P24" i="11" s="1"/>
  <c r="N157" i="2"/>
  <c r="O157" i="2" s="1"/>
  <c r="P157" i="2" s="1"/>
  <c r="M167" i="2"/>
  <c r="N24" i="9"/>
  <c r="O24" i="9" s="1"/>
  <c r="P24" i="9" s="1"/>
  <c r="M34" i="9"/>
  <c r="M270" i="8"/>
  <c r="O260" i="8"/>
  <c r="P260" i="8" s="1"/>
  <c r="N260" i="8"/>
  <c r="M34" i="15"/>
  <c r="N24" i="15"/>
  <c r="O24" i="15" s="1"/>
  <c r="P24" i="15" s="1"/>
  <c r="M80" i="8"/>
  <c r="N70" i="8"/>
  <c r="O70" i="8" s="1"/>
  <c r="P70" i="8" s="1"/>
  <c r="M236" i="8"/>
  <c r="N226" i="8"/>
  <c r="O226" i="8" s="1"/>
  <c r="P226" i="8" s="1"/>
  <c r="O126" i="10"/>
  <c r="P126" i="10" s="1"/>
  <c r="Q126" i="10" s="1"/>
  <c r="N136" i="10"/>
  <c r="M102" i="2"/>
  <c r="N92" i="2"/>
  <c r="O92" i="2" s="1"/>
  <c r="P92" i="2" s="1"/>
  <c r="O7" i="10"/>
  <c r="N17" i="10"/>
  <c r="P7" i="10"/>
  <c r="Q7" i="10" s="1"/>
  <c r="M17" i="11"/>
  <c r="N7" i="11"/>
  <c r="O7" i="11" s="1"/>
  <c r="P7" i="11" s="1"/>
  <c r="M144" i="16"/>
  <c r="N134" i="16"/>
  <c r="O134" i="16" s="1"/>
  <c r="P134" i="16" s="1"/>
  <c r="M122" i="1"/>
  <c r="N112" i="1"/>
  <c r="O112" i="1" s="1"/>
  <c r="P112" i="1" s="1"/>
  <c r="M17" i="7"/>
  <c r="N7" i="7"/>
  <c r="O7" i="7"/>
  <c r="P7" i="7" s="1"/>
  <c r="M17" i="16"/>
  <c r="N7" i="16"/>
  <c r="O7" i="16" s="1"/>
  <c r="P7" i="16" s="1"/>
  <c r="M60" i="2"/>
  <c r="N50" i="2"/>
  <c r="O50" i="2" s="1"/>
  <c r="P50" i="2" s="1"/>
  <c r="M81" i="7"/>
  <c r="N71" i="7"/>
  <c r="O71" i="7" s="1"/>
  <c r="P71" i="7" s="1"/>
  <c r="M17" i="8"/>
  <c r="N7" i="8"/>
  <c r="O7" i="8" s="1"/>
  <c r="P7" i="8" s="1"/>
  <c r="M17" i="12"/>
  <c r="N7" i="12"/>
  <c r="O7" i="12"/>
  <c r="P7" i="12" s="1"/>
  <c r="M123" i="16"/>
  <c r="N113" i="16"/>
  <c r="O113" i="16" s="1"/>
  <c r="P113" i="16" s="1"/>
  <c r="N92" i="16"/>
  <c r="O92" i="16" s="1"/>
  <c r="P92" i="16" s="1"/>
  <c r="M102" i="16"/>
  <c r="N115" i="2"/>
  <c r="O115" i="2" s="1"/>
  <c r="P115" i="2" s="1"/>
  <c r="N72" i="2"/>
  <c r="O72" i="2" s="1"/>
  <c r="P72" i="2" s="1"/>
  <c r="N29" i="6"/>
  <c r="O29" i="6" s="1"/>
  <c r="P29" i="6" s="1"/>
  <c r="N158" i="2"/>
  <c r="O158" i="2" s="1"/>
  <c r="P158" i="2" s="1"/>
  <c r="O141" i="8"/>
  <c r="P141" i="8" s="1"/>
  <c r="N141" i="8"/>
  <c r="N8" i="11"/>
  <c r="O8" i="11" s="1"/>
  <c r="P8" i="11" s="1"/>
  <c r="N114" i="16"/>
  <c r="O114" i="16" s="1"/>
  <c r="P114" i="16" s="1"/>
  <c r="N51" i="5"/>
  <c r="O51" i="5" s="1"/>
  <c r="P51" i="5" s="1"/>
  <c r="O88" i="8"/>
  <c r="P88" i="8" s="1"/>
  <c r="N88" i="8"/>
  <c r="N261" i="8"/>
  <c r="O261" i="8" s="1"/>
  <c r="P261" i="8" s="1"/>
  <c r="O127" i="10"/>
  <c r="P127" i="10" s="1"/>
  <c r="Q127" i="10" s="1"/>
  <c r="N8" i="12"/>
  <c r="O8" i="12" s="1"/>
  <c r="P8" i="12" s="1"/>
  <c r="O29" i="16"/>
  <c r="P29" i="16" s="1"/>
  <c r="N29" i="16"/>
  <c r="N244" i="8"/>
  <c r="O244" i="8" s="1"/>
  <c r="P244" i="8" s="1"/>
  <c r="N25" i="12"/>
  <c r="O25" i="12" s="1"/>
  <c r="P25" i="12" s="1"/>
  <c r="N135" i="16"/>
  <c r="O135" i="16" s="1"/>
  <c r="P135" i="16" s="1"/>
  <c r="N29" i="8"/>
  <c r="O29" i="8" s="1"/>
  <c r="P29" i="8" s="1"/>
  <c r="P110" i="10"/>
  <c r="Q110" i="10" s="1"/>
  <c r="O110" i="10"/>
  <c r="N25" i="15"/>
  <c r="O25" i="15" s="1"/>
  <c r="P25" i="15" s="1"/>
  <c r="N73" i="7"/>
  <c r="O73" i="7" s="1"/>
  <c r="P73" i="7" s="1"/>
  <c r="O52" i="2"/>
  <c r="P52" i="2" s="1"/>
  <c r="N52" i="2"/>
  <c r="N43" i="11"/>
  <c r="O43" i="11" s="1"/>
  <c r="P43" i="11" s="1"/>
  <c r="O73" i="2"/>
  <c r="P73" i="2" s="1"/>
  <c r="N73" i="2"/>
  <c r="N9" i="6"/>
  <c r="O9" i="6" s="1"/>
  <c r="P9" i="6" s="1"/>
  <c r="O245" i="8"/>
  <c r="P245" i="8" s="1"/>
  <c r="N245" i="8"/>
  <c r="N26" i="13"/>
  <c r="O26" i="13" s="1"/>
  <c r="P26" i="13" s="1"/>
  <c r="N179" i="16"/>
  <c r="O179" i="16" s="1"/>
  <c r="P179" i="16" s="1"/>
  <c r="N246" i="8"/>
  <c r="O246" i="8" s="1"/>
  <c r="P246" i="8" s="1"/>
  <c r="O117" i="2"/>
  <c r="P117" i="2" s="1"/>
  <c r="N117" i="2"/>
  <c r="N94" i="8"/>
  <c r="O94" i="8" s="1"/>
  <c r="P94" i="8" s="1"/>
  <c r="O14" i="11"/>
  <c r="P14" i="11" s="1"/>
  <c r="N14" i="11"/>
  <c r="N14" i="16"/>
  <c r="O14" i="16" s="1"/>
  <c r="P14" i="16" s="1"/>
  <c r="O139" i="2"/>
  <c r="P139" i="2" s="1"/>
  <c r="N139" i="2"/>
  <c r="N32" i="7"/>
  <c r="O32" i="7" s="1"/>
  <c r="P32" i="7" s="1"/>
  <c r="O117" i="16"/>
  <c r="P117" i="16" s="1"/>
  <c r="N117" i="16"/>
  <c r="O74" i="8"/>
  <c r="P74" i="8" s="1"/>
  <c r="N74" i="8"/>
  <c r="O11" i="10"/>
  <c r="P11" i="10" s="1"/>
  <c r="Q11" i="10" s="1"/>
  <c r="O109" i="8"/>
  <c r="P109" i="8" s="1"/>
  <c r="N109" i="8"/>
  <c r="O178" i="8"/>
  <c r="P178" i="8" s="1"/>
  <c r="N178" i="8"/>
  <c r="O32" i="16"/>
  <c r="P32" i="16" s="1"/>
  <c r="N32" i="16"/>
  <c r="P62" i="10"/>
  <c r="Q62" i="10" s="1"/>
  <c r="O62" i="10"/>
  <c r="O45" i="11"/>
  <c r="P45" i="11" s="1"/>
  <c r="N45" i="11"/>
  <c r="O120" i="1"/>
  <c r="P120" i="1" s="1"/>
  <c r="N120" i="1"/>
  <c r="N79" i="2"/>
  <c r="O79" i="2" s="1"/>
  <c r="P79" i="2" s="1"/>
  <c r="O234" i="8"/>
  <c r="P234" i="8" s="1"/>
  <c r="N234" i="8"/>
  <c r="N36" i="1"/>
  <c r="O36" i="1" s="1"/>
  <c r="P36" i="1" s="1"/>
  <c r="N15" i="8"/>
  <c r="O15" i="8" s="1"/>
  <c r="P15" i="8" s="1"/>
  <c r="N15" i="12"/>
  <c r="O15" i="12" s="1"/>
  <c r="P15" i="12" s="1"/>
  <c r="O15" i="16"/>
  <c r="P15" i="16" s="1"/>
  <c r="N15" i="16"/>
  <c r="N66" i="11"/>
  <c r="O66" i="11" s="1"/>
  <c r="P66" i="11" s="1"/>
  <c r="O15" i="6"/>
  <c r="P15" i="6" s="1"/>
  <c r="N15" i="6"/>
  <c r="O185" i="10"/>
  <c r="P185" i="10" s="1"/>
  <c r="Q185" i="10" s="1"/>
  <c r="N251" i="8"/>
  <c r="O251" i="8" s="1"/>
  <c r="P251" i="8" s="1"/>
  <c r="O77" i="2"/>
  <c r="P77" i="2" s="1"/>
  <c r="N77" i="2"/>
  <c r="O184" i="2"/>
  <c r="P184" i="2" s="1"/>
  <c r="N184" i="2"/>
  <c r="O197" i="8"/>
  <c r="P197" i="8" s="1"/>
  <c r="N197" i="8"/>
  <c r="O77" i="16"/>
  <c r="P77" i="16" s="1"/>
  <c r="N77" i="16"/>
  <c r="O34" i="5"/>
  <c r="P34" i="5" s="1"/>
  <c r="N34" i="5"/>
  <c r="O149" i="10"/>
  <c r="P149" i="10" s="1"/>
  <c r="Q149" i="10" s="1"/>
  <c r="N215" i="8"/>
  <c r="O215" i="8" s="1"/>
  <c r="P215" i="8" s="1"/>
  <c r="O182" i="16"/>
  <c r="P182" i="16" s="1"/>
  <c r="N182" i="16"/>
  <c r="P64" i="10"/>
  <c r="Q64" i="10" s="1"/>
  <c r="O64" i="10"/>
  <c r="N30" i="11"/>
  <c r="O30" i="11" s="1"/>
  <c r="P30" i="11" s="1"/>
  <c r="O30" i="15"/>
  <c r="P30" i="15" s="1"/>
  <c r="N30" i="15"/>
  <c r="N97" i="2"/>
  <c r="O97" i="2" s="1"/>
  <c r="P97" i="2" s="1"/>
  <c r="N76" i="7"/>
  <c r="O76" i="7" s="1"/>
  <c r="P76" i="7" s="1"/>
  <c r="N54" i="1"/>
  <c r="O54" i="1" s="1"/>
  <c r="P54" i="1" s="1"/>
  <c r="O162" i="2"/>
  <c r="P162" i="2" s="1"/>
  <c r="N162" i="2"/>
  <c r="O148" i="10"/>
  <c r="P148" i="10" s="1"/>
  <c r="Q148" i="10" s="1"/>
  <c r="O76" i="2"/>
  <c r="P76" i="2" s="1"/>
  <c r="N76" i="2"/>
  <c r="O118" i="7"/>
  <c r="P118" i="7" s="1"/>
  <c r="N118" i="7"/>
  <c r="N12" i="14"/>
  <c r="O12" i="14" s="1"/>
  <c r="P12" i="14" s="1"/>
  <c r="O46" i="10"/>
  <c r="P46" i="10" s="1"/>
  <c r="Q46" i="10" s="1"/>
  <c r="O182" i="10"/>
  <c r="P182" i="10" s="1"/>
  <c r="Q182" i="10" s="1"/>
  <c r="N76" i="16"/>
  <c r="O76" i="16" s="1"/>
  <c r="P76" i="16" s="1"/>
  <c r="N12" i="8"/>
  <c r="O12" i="8" s="1"/>
  <c r="P12" i="8" s="1"/>
  <c r="N196" i="8"/>
  <c r="O196" i="8" s="1"/>
  <c r="P196" i="8" s="1"/>
  <c r="O63" i="10"/>
  <c r="P63" i="10" s="1"/>
  <c r="Q63" i="10" s="1"/>
  <c r="O54" i="16"/>
  <c r="P54" i="16" s="1"/>
  <c r="N54" i="16"/>
  <c r="O199" i="10"/>
  <c r="P199" i="10" s="1"/>
  <c r="Q199" i="10" s="1"/>
  <c r="N97" i="16"/>
  <c r="O97" i="16" s="1"/>
  <c r="P97" i="16" s="1"/>
  <c r="N16" i="2"/>
  <c r="O16" i="2" s="1"/>
  <c r="N37" i="6"/>
  <c r="O37" i="6" s="1"/>
  <c r="N58" i="8"/>
  <c r="O58" i="8" s="1"/>
  <c r="O203" i="10"/>
  <c r="P203" i="10" s="1"/>
  <c r="N80" i="7"/>
  <c r="O80" i="7" s="1"/>
  <c r="N218" i="8"/>
  <c r="O218" i="8"/>
  <c r="N37" i="7"/>
  <c r="O37" i="7" s="1"/>
  <c r="N33" i="12"/>
  <c r="O33" i="12"/>
  <c r="N121" i="1"/>
  <c r="O121" i="1"/>
  <c r="N122" i="16"/>
  <c r="O122" i="16" s="1"/>
  <c r="N96" i="8"/>
  <c r="O96" i="8" s="1"/>
  <c r="N235" i="8"/>
  <c r="O235" i="8" s="1"/>
  <c r="N33" i="13"/>
  <c r="O33" i="13" s="1"/>
  <c r="O135" i="10"/>
  <c r="P135" i="10" s="1"/>
  <c r="N101" i="16"/>
  <c r="O101" i="16" s="1"/>
  <c r="N80" i="16"/>
  <c r="O80" i="16" s="1"/>
  <c r="N16" i="14"/>
  <c r="O16" i="14"/>
  <c r="N28" i="7"/>
  <c r="O28" i="7" s="1"/>
  <c r="P28" i="7" s="1"/>
  <c r="M38" i="7"/>
  <c r="N7" i="2"/>
  <c r="O7" i="2" s="1"/>
  <c r="P7" i="2" s="1"/>
  <c r="M17" i="2"/>
  <c r="N170" i="10"/>
  <c r="O160" i="10"/>
  <c r="P160" i="10" s="1"/>
  <c r="Q160" i="10" s="1"/>
  <c r="M38" i="1"/>
  <c r="N38" i="1" s="1"/>
  <c r="O28" i="1"/>
  <c r="P28" i="1" s="1"/>
  <c r="N28" i="1"/>
  <c r="N87" i="8"/>
  <c r="O87" i="8" s="1"/>
  <c r="P87" i="8" s="1"/>
  <c r="M97" i="8"/>
  <c r="M253" i="8"/>
  <c r="N243" i="8"/>
  <c r="O243" i="8" s="1"/>
  <c r="P243" i="8" s="1"/>
  <c r="O143" i="10"/>
  <c r="P143" i="10" s="1"/>
  <c r="Q143" i="10" s="1"/>
  <c r="N153" i="10"/>
  <c r="N178" i="2"/>
  <c r="O178" i="2" s="1"/>
  <c r="P178" i="2" s="1"/>
  <c r="M188" i="2"/>
  <c r="M38" i="8"/>
  <c r="N28" i="8"/>
  <c r="O28" i="8" s="1"/>
  <c r="P28" i="8" s="1"/>
  <c r="O24" i="10"/>
  <c r="P24" i="10" s="1"/>
  <c r="Q24" i="10" s="1"/>
  <c r="N34" i="10"/>
  <c r="M68" i="11"/>
  <c r="N58" i="11"/>
  <c r="O58" i="11" s="1"/>
  <c r="P58" i="11" s="1"/>
  <c r="M34" i="13"/>
  <c r="N24" i="13"/>
  <c r="O24" i="13" s="1"/>
  <c r="P24" i="13" s="1"/>
  <c r="N135" i="2"/>
  <c r="M145" i="2"/>
  <c r="O135" i="2"/>
  <c r="P135" i="2" s="1"/>
  <c r="N105" i="8"/>
  <c r="O105" i="8" s="1"/>
  <c r="P105" i="8" s="1"/>
  <c r="M115" i="8"/>
  <c r="M124" i="2"/>
  <c r="N114" i="2"/>
  <c r="O114" i="2" s="1"/>
  <c r="P114" i="2" s="1"/>
  <c r="M81" i="2"/>
  <c r="N71" i="2"/>
  <c r="O71" i="2" s="1"/>
  <c r="P71" i="2" s="1"/>
  <c r="M102" i="7"/>
  <c r="N92" i="7"/>
  <c r="O92" i="7" s="1"/>
  <c r="P92" i="7" s="1"/>
  <c r="N191" i="8"/>
  <c r="M201" i="8"/>
  <c r="O191" i="8"/>
  <c r="P191" i="8" s="1"/>
  <c r="M186" i="16"/>
  <c r="N176" i="16"/>
  <c r="O176" i="16" s="1"/>
  <c r="P176" i="16" s="1"/>
  <c r="N8" i="4"/>
  <c r="O8" i="4" s="1"/>
  <c r="P8" i="4" s="1"/>
  <c r="N8" i="8"/>
  <c r="O8" i="8" s="1"/>
  <c r="P8" i="8" s="1"/>
  <c r="N113" i="1"/>
  <c r="O113" i="1"/>
  <c r="P113" i="1" s="1"/>
  <c r="N29" i="5"/>
  <c r="O29" i="5" s="1"/>
  <c r="P29" i="5" s="1"/>
  <c r="O76" i="10"/>
  <c r="P76" i="10"/>
  <c r="Q76" i="10" s="1"/>
  <c r="N29" i="7"/>
  <c r="O29" i="7" s="1"/>
  <c r="P29" i="7" s="1"/>
  <c r="N124" i="8"/>
  <c r="O124" i="8"/>
  <c r="P124" i="8" s="1"/>
  <c r="O8" i="10"/>
  <c r="P8" i="10"/>
  <c r="Q8" i="10" s="1"/>
  <c r="O161" i="10"/>
  <c r="P161" i="10"/>
  <c r="Q161" i="10" s="1"/>
  <c r="N8" i="13"/>
  <c r="O8" i="13"/>
  <c r="P8" i="13" s="1"/>
  <c r="N93" i="16"/>
  <c r="O93" i="16"/>
  <c r="P93" i="16" s="1"/>
  <c r="N8" i="9"/>
  <c r="O8" i="9"/>
  <c r="P8" i="9" s="1"/>
  <c r="N8" i="14"/>
  <c r="O8" i="14"/>
  <c r="P8" i="14" s="1"/>
  <c r="N93" i="7"/>
  <c r="O93" i="7" s="1"/>
  <c r="P93" i="7" s="1"/>
  <c r="N71" i="8"/>
  <c r="O71" i="8"/>
  <c r="P71" i="8" s="1"/>
  <c r="O144" i="10"/>
  <c r="P144" i="10"/>
  <c r="Q144" i="10" s="1"/>
  <c r="N156" i="16"/>
  <c r="O156" i="16"/>
  <c r="P156" i="16" s="1"/>
  <c r="N30" i="8"/>
  <c r="O30" i="8"/>
  <c r="P30" i="8" s="1"/>
  <c r="N94" i="2"/>
  <c r="O94" i="2" s="1"/>
  <c r="P94" i="2" s="1"/>
  <c r="N9" i="16"/>
  <c r="O9" i="16" s="1"/>
  <c r="P9" i="16" s="1"/>
  <c r="N74" i="5"/>
  <c r="O74" i="5" s="1"/>
  <c r="P74" i="5" s="1"/>
  <c r="N30" i="6"/>
  <c r="O30" i="6" s="1"/>
  <c r="P30" i="6" s="1"/>
  <c r="N26" i="9"/>
  <c r="O26" i="9" s="1"/>
  <c r="P26" i="9" s="1"/>
  <c r="N31" i="5"/>
  <c r="O31" i="5"/>
  <c r="P31" i="5" s="1"/>
  <c r="N44" i="11"/>
  <c r="O44" i="11" s="1"/>
  <c r="P44" i="11" s="1"/>
  <c r="N120" i="7"/>
  <c r="O120" i="7" s="1"/>
  <c r="P120" i="7" s="1"/>
  <c r="N98" i="1"/>
  <c r="O98" i="1"/>
  <c r="P98" i="1" s="1"/>
  <c r="N14" i="4"/>
  <c r="O14" i="4" s="1"/>
  <c r="P14" i="4" s="1"/>
  <c r="N130" i="8"/>
  <c r="O130" i="8" s="1"/>
  <c r="P130" i="8" s="1"/>
  <c r="N65" i="11"/>
  <c r="O65" i="11"/>
  <c r="P65" i="11" s="1"/>
  <c r="N75" i="2"/>
  <c r="O75" i="2"/>
  <c r="P75" i="2" s="1"/>
  <c r="N54" i="5"/>
  <c r="O54" i="5"/>
  <c r="P54" i="5" s="1"/>
  <c r="N54" i="2"/>
  <c r="O54" i="2" s="1"/>
  <c r="P54" i="2" s="1"/>
  <c r="N144" i="8"/>
  <c r="O144" i="8" s="1"/>
  <c r="P144" i="8" s="1"/>
  <c r="N96" i="7"/>
  <c r="O96" i="7"/>
  <c r="P96" i="7" s="1"/>
  <c r="N32" i="6"/>
  <c r="O32" i="6" s="1"/>
  <c r="P32" i="6" s="1"/>
  <c r="N117" i="7"/>
  <c r="O117" i="7"/>
  <c r="P117" i="7" s="1"/>
  <c r="N28" i="9"/>
  <c r="O28" i="9"/>
  <c r="P28" i="9" s="1"/>
  <c r="N180" i="16"/>
  <c r="O180" i="16" s="1"/>
  <c r="P180" i="16" s="1"/>
  <c r="O79" i="10"/>
  <c r="P79" i="10" s="1"/>
  <c r="Q79" i="10" s="1"/>
  <c r="N62" i="11"/>
  <c r="O62" i="11"/>
  <c r="P62" i="11" s="1"/>
  <c r="N32" i="9"/>
  <c r="O32" i="9"/>
  <c r="P32" i="9" s="1"/>
  <c r="N113" i="8"/>
  <c r="O113" i="8" s="1"/>
  <c r="P113" i="8" s="1"/>
  <c r="N32" i="15"/>
  <c r="O32" i="15" s="1"/>
  <c r="P32" i="15" s="1"/>
  <c r="N78" i="1"/>
  <c r="O78" i="1" s="1"/>
  <c r="P78" i="1" s="1"/>
  <c r="N217" i="8"/>
  <c r="O217" i="8" s="1"/>
  <c r="P217" i="8" s="1"/>
  <c r="O49" i="10"/>
  <c r="P49" i="10"/>
  <c r="Q49" i="10" s="1"/>
  <c r="N32" i="11"/>
  <c r="O32" i="11"/>
  <c r="P32" i="11" s="1"/>
  <c r="N49" i="14"/>
  <c r="O49" i="14" s="1"/>
  <c r="P49" i="14" s="1"/>
  <c r="O151" i="10"/>
  <c r="P151" i="10"/>
  <c r="Q151" i="10" s="1"/>
  <c r="N79" i="16"/>
  <c r="O79" i="16" s="1"/>
  <c r="P79" i="16" s="1"/>
  <c r="N55" i="1"/>
  <c r="O55" i="1"/>
  <c r="P55" i="1" s="1"/>
  <c r="N266" i="8"/>
  <c r="O266" i="8" s="1"/>
  <c r="P266" i="8" s="1"/>
  <c r="N78" i="5"/>
  <c r="O78" i="5"/>
  <c r="P78" i="5" s="1"/>
  <c r="O98" i="10"/>
  <c r="P98" i="10"/>
  <c r="Q98" i="10" s="1"/>
  <c r="N55" i="8"/>
  <c r="O55" i="8"/>
  <c r="P55" i="8" s="1"/>
  <c r="N30" i="12"/>
  <c r="O30" i="12" s="1"/>
  <c r="P30" i="12" s="1"/>
  <c r="N30" i="13"/>
  <c r="O30" i="13"/>
  <c r="P30" i="13" s="1"/>
  <c r="N30" i="9"/>
  <c r="O30" i="9"/>
  <c r="P30" i="9" s="1"/>
  <c r="O81" i="10"/>
  <c r="P81" i="10" s="1"/>
  <c r="Q81" i="10" s="1"/>
  <c r="N64" i="11"/>
  <c r="O64" i="11"/>
  <c r="P64" i="11" s="1"/>
  <c r="N47" i="15"/>
  <c r="O47" i="15"/>
  <c r="P47" i="15" s="1"/>
  <c r="N12" i="2"/>
  <c r="O12" i="2"/>
  <c r="P12" i="2" s="1"/>
  <c r="N162" i="8"/>
  <c r="O162" i="8"/>
  <c r="P162" i="8" s="1"/>
  <c r="N63" i="11"/>
  <c r="O63" i="11" s="1"/>
  <c r="P63" i="11" s="1"/>
  <c r="N140" i="2"/>
  <c r="O140" i="2"/>
  <c r="P140" i="2" s="1"/>
  <c r="N214" i="8"/>
  <c r="O214" i="8"/>
  <c r="P214" i="8" s="1"/>
  <c r="N33" i="6"/>
  <c r="O33" i="6" s="1"/>
  <c r="P33" i="6" s="1"/>
  <c r="N75" i="8"/>
  <c r="O75" i="8"/>
  <c r="P75" i="8" s="1"/>
  <c r="O80" i="10"/>
  <c r="P80" i="10" s="1"/>
  <c r="Q80" i="10" s="1"/>
  <c r="N29" i="11"/>
  <c r="O29" i="11"/>
  <c r="P29" i="11" s="1"/>
  <c r="N139" i="16"/>
  <c r="O139" i="16"/>
  <c r="P139" i="16" s="1"/>
  <c r="N231" i="8"/>
  <c r="O231" i="8"/>
  <c r="P231" i="8" s="1"/>
  <c r="O97" i="10"/>
  <c r="P97" i="10" s="1"/>
  <c r="Q97" i="10" s="1"/>
  <c r="N29" i="15"/>
  <c r="O29" i="15"/>
  <c r="P29" i="15" s="1"/>
  <c r="N118" i="16"/>
  <c r="O118" i="16"/>
  <c r="P118" i="16" s="1"/>
  <c r="N12" i="11"/>
  <c r="O12" i="11"/>
  <c r="P12" i="11" s="1"/>
  <c r="N181" i="16"/>
  <c r="O181" i="16"/>
  <c r="P181" i="16" s="1"/>
  <c r="N101" i="2"/>
  <c r="O101" i="2"/>
  <c r="N59" i="7"/>
  <c r="O59" i="7"/>
  <c r="N183" i="8"/>
  <c r="O183" i="8"/>
  <c r="N50" i="11"/>
  <c r="O50" i="11" s="1"/>
  <c r="N144" i="2"/>
  <c r="O144" i="2"/>
  <c r="O50" i="10"/>
  <c r="P50" i="10"/>
  <c r="N101" i="7"/>
  <c r="O101" i="7" s="1"/>
  <c r="N50" i="14"/>
  <c r="O50" i="14"/>
  <c r="N38" i="2"/>
  <c r="O38" i="2"/>
  <c r="N252" i="8"/>
  <c r="O252" i="8"/>
  <c r="N81" i="5"/>
  <c r="O81" i="5"/>
  <c r="N132" i="8"/>
  <c r="O132" i="8"/>
  <c r="O16" i="10"/>
  <c r="P16" i="10"/>
  <c r="N79" i="8"/>
  <c r="O79" i="8"/>
  <c r="O152" i="10"/>
  <c r="P152" i="10"/>
  <c r="O143" i="16"/>
  <c r="N143" i="16"/>
  <c r="N37" i="16"/>
  <c r="O37" i="16" s="1"/>
  <c r="N50" i="7"/>
  <c r="O50" i="7" s="1"/>
  <c r="P50" i="7" s="1"/>
  <c r="M60" i="7"/>
  <c r="M34" i="12"/>
  <c r="N24" i="12"/>
  <c r="O24" i="12" s="1"/>
  <c r="P24" i="12" s="1"/>
  <c r="O50" i="5"/>
  <c r="P50" i="5" s="1"/>
  <c r="N50" i="5"/>
  <c r="M60" i="5"/>
  <c r="M133" i="8"/>
  <c r="N123" i="8"/>
  <c r="O123" i="8" s="1"/>
  <c r="P123" i="8" s="1"/>
  <c r="O58" i="10"/>
  <c r="P58" i="10" s="1"/>
  <c r="Q58" i="10" s="1"/>
  <c r="N68" i="10"/>
  <c r="M51" i="14"/>
  <c r="N41" i="14"/>
  <c r="O41" i="14" s="1"/>
  <c r="P41" i="14" s="1"/>
  <c r="M82" i="5"/>
  <c r="N72" i="5"/>
  <c r="O72" i="5" s="1"/>
  <c r="P72" i="5" s="1"/>
  <c r="M59" i="8"/>
  <c r="N49" i="8"/>
  <c r="O49" i="8"/>
  <c r="P49" i="8" s="1"/>
  <c r="N51" i="10"/>
  <c r="O41" i="10"/>
  <c r="P41" i="10" s="1"/>
  <c r="Q41" i="10" s="1"/>
  <c r="N7" i="15"/>
  <c r="O7" i="15" s="1"/>
  <c r="P7" i="15" s="1"/>
  <c r="M17" i="15"/>
  <c r="N7" i="14"/>
  <c r="O7" i="14" s="1"/>
  <c r="P7" i="14" s="1"/>
  <c r="M17" i="14"/>
  <c r="N102" i="10"/>
  <c r="O92" i="10"/>
  <c r="P92" i="10"/>
  <c r="Q92" i="10" s="1"/>
  <c r="N49" i="1"/>
  <c r="O49" i="1" s="1"/>
  <c r="P49" i="1" s="1"/>
  <c r="M59" i="1"/>
  <c r="M17" i="4"/>
  <c r="N7" i="4"/>
  <c r="O7" i="4" s="1"/>
  <c r="P7" i="4" s="1"/>
  <c r="N113" i="7"/>
  <c r="O113" i="7" s="1"/>
  <c r="P113" i="7" s="1"/>
  <c r="M123" i="7"/>
  <c r="O109" i="10"/>
  <c r="P109" i="10" s="1"/>
  <c r="Q109" i="10" s="1"/>
  <c r="N119" i="10"/>
  <c r="M38" i="16"/>
  <c r="N28" i="16"/>
  <c r="O28" i="16" s="1"/>
  <c r="P28" i="16" s="1"/>
  <c r="N155" i="16"/>
  <c r="O155" i="16" s="1"/>
  <c r="P155" i="16" s="1"/>
  <c r="M165" i="16"/>
  <c r="N175" i="8"/>
  <c r="O175" i="8"/>
  <c r="P175" i="8" s="1"/>
  <c r="N192" i="8"/>
  <c r="O192" i="8"/>
  <c r="P192" i="8" s="1"/>
  <c r="N136" i="2"/>
  <c r="O136" i="2"/>
  <c r="P136" i="2" s="1"/>
  <c r="N50" i="8"/>
  <c r="O50" i="8" s="1"/>
  <c r="P50" i="8" s="1"/>
  <c r="N8" i="7"/>
  <c r="O8" i="7" s="1"/>
  <c r="P8" i="7" s="1"/>
  <c r="O93" i="10"/>
  <c r="P93" i="10"/>
  <c r="Q93" i="10" s="1"/>
  <c r="N8" i="16"/>
  <c r="O8" i="16"/>
  <c r="P8" i="16" s="1"/>
  <c r="N30" i="2"/>
  <c r="O30" i="2"/>
  <c r="P30" i="2" s="1"/>
  <c r="N72" i="7"/>
  <c r="O72" i="7"/>
  <c r="P72" i="7" s="1"/>
  <c r="N158" i="8"/>
  <c r="O158" i="8"/>
  <c r="P158" i="8" s="1"/>
  <c r="O25" i="10"/>
  <c r="P25" i="10" s="1"/>
  <c r="Q25" i="10" s="1"/>
  <c r="N25" i="11"/>
  <c r="O25" i="11"/>
  <c r="P25" i="11" s="1"/>
  <c r="N42" i="14"/>
  <c r="O42" i="14"/>
  <c r="P42" i="14" s="1"/>
  <c r="N177" i="16"/>
  <c r="O177" i="16"/>
  <c r="P177" i="16" s="1"/>
  <c r="N25" i="9"/>
  <c r="O25" i="9"/>
  <c r="P25" i="9" s="1"/>
  <c r="N42" i="15"/>
  <c r="O42" i="15"/>
  <c r="P42" i="15" s="1"/>
  <c r="N51" i="2"/>
  <c r="O51" i="2"/>
  <c r="P51" i="2" s="1"/>
  <c r="N106" i="8"/>
  <c r="O106" i="8"/>
  <c r="P106" i="8" s="1"/>
  <c r="N42" i="11"/>
  <c r="O42" i="11" s="1"/>
  <c r="P42" i="11" s="1"/>
  <c r="N93" i="1"/>
  <c r="O93" i="1"/>
  <c r="P93" i="1" s="1"/>
  <c r="O94" i="10"/>
  <c r="P94" i="10" s="1"/>
  <c r="Q94" i="10" s="1"/>
  <c r="N51" i="16"/>
  <c r="O51" i="16"/>
  <c r="P51" i="16" s="1"/>
  <c r="N30" i="5"/>
  <c r="O30" i="5" s="1"/>
  <c r="P30" i="5" s="1"/>
  <c r="O26" i="10"/>
  <c r="P26" i="10" s="1"/>
  <c r="Q26" i="10" s="1"/>
  <c r="N9" i="8"/>
  <c r="O9" i="8"/>
  <c r="P9" i="8" s="1"/>
  <c r="N193" i="8"/>
  <c r="O193" i="8"/>
  <c r="P193" i="8" s="1"/>
  <c r="N94" i="1"/>
  <c r="O94" i="1"/>
  <c r="P94" i="1" s="1"/>
  <c r="O95" i="10"/>
  <c r="P95" i="10" s="1"/>
  <c r="Q95" i="10" s="1"/>
  <c r="O112" i="10"/>
  <c r="P112" i="10"/>
  <c r="Q112" i="10" s="1"/>
  <c r="N61" i="11"/>
  <c r="O61" i="11"/>
  <c r="P61" i="11" s="1"/>
  <c r="N121" i="2"/>
  <c r="O121" i="2"/>
  <c r="P121" i="2" s="1"/>
  <c r="N233" i="8"/>
  <c r="O233" i="8" s="1"/>
  <c r="P233" i="8" s="1"/>
  <c r="N32" i="1"/>
  <c r="O32" i="1"/>
  <c r="P32" i="1" s="1"/>
  <c r="N28" i="11"/>
  <c r="O28" i="11"/>
  <c r="P28" i="11" s="1"/>
  <c r="N11" i="6"/>
  <c r="O11" i="6"/>
  <c r="P11" i="6" s="1"/>
  <c r="N195" i="8"/>
  <c r="O195" i="8"/>
  <c r="P195" i="8" s="1"/>
  <c r="O96" i="10"/>
  <c r="P96" i="10" s="1"/>
  <c r="Q96" i="10" s="1"/>
  <c r="N127" i="8"/>
  <c r="O127" i="8" s="1"/>
  <c r="P127" i="8" s="1"/>
  <c r="N96" i="16"/>
  <c r="O96" i="16" s="1"/>
  <c r="P96" i="16" s="1"/>
  <c r="N32" i="5"/>
  <c r="O32" i="5"/>
  <c r="P32" i="5" s="1"/>
  <c r="O198" i="10"/>
  <c r="P198" i="10" s="1"/>
  <c r="Q198" i="10" s="1"/>
  <c r="N28" i="12"/>
  <c r="O28" i="12" s="1"/>
  <c r="P28" i="12" s="1"/>
  <c r="N11" i="14"/>
  <c r="O11" i="14"/>
  <c r="P11" i="14" s="1"/>
  <c r="O147" i="10"/>
  <c r="P147" i="10"/>
  <c r="Q147" i="10" s="1"/>
  <c r="N11" i="12"/>
  <c r="O11" i="12"/>
  <c r="P11" i="12" s="1"/>
  <c r="N75" i="16"/>
  <c r="O75" i="16" s="1"/>
  <c r="P75" i="16" s="1"/>
  <c r="O15" i="10"/>
  <c r="P15" i="10"/>
  <c r="Q15" i="10" s="1"/>
  <c r="O117" i="10"/>
  <c r="P117" i="10"/>
  <c r="Q117" i="10" s="1"/>
  <c r="N57" i="16"/>
  <c r="O57" i="16"/>
  <c r="P57" i="16" s="1"/>
  <c r="O202" i="10"/>
  <c r="P202" i="10" s="1"/>
  <c r="Q202" i="10" s="1"/>
  <c r="N182" i="8"/>
  <c r="O182" i="8" s="1"/>
  <c r="P182" i="8" s="1"/>
  <c r="N49" i="15"/>
  <c r="O49" i="15"/>
  <c r="P49" i="15" s="1"/>
  <c r="N13" i="6"/>
  <c r="O13" i="6" s="1"/>
  <c r="P13" i="6" s="1"/>
  <c r="O183" i="10"/>
  <c r="P183" i="10"/>
  <c r="Q183" i="10" s="1"/>
  <c r="N13" i="15"/>
  <c r="O13" i="15"/>
  <c r="P13" i="15" s="1"/>
  <c r="N77" i="7"/>
  <c r="O77" i="7"/>
  <c r="P77" i="7" s="1"/>
  <c r="N180" i="8"/>
  <c r="O180" i="8" s="1"/>
  <c r="P180" i="8" s="1"/>
  <c r="N34" i="8"/>
  <c r="O34" i="8"/>
  <c r="P34" i="8" s="1"/>
  <c r="O30" i="10"/>
  <c r="P30" i="10" s="1"/>
  <c r="Q30" i="10" s="1"/>
  <c r="O115" i="10"/>
  <c r="P115" i="10" s="1"/>
  <c r="Q115" i="10" s="1"/>
  <c r="N13" i="12"/>
  <c r="O13" i="12"/>
  <c r="P13" i="12" s="1"/>
  <c r="N13" i="16"/>
  <c r="O13" i="16"/>
  <c r="P13" i="16" s="1"/>
  <c r="N75" i="1"/>
  <c r="O75" i="1"/>
  <c r="P75" i="1" s="1"/>
  <c r="N12" i="12"/>
  <c r="O12" i="12"/>
  <c r="P12" i="12" s="1"/>
  <c r="N117" i="1"/>
  <c r="O117" i="1"/>
  <c r="P117" i="1" s="1"/>
  <c r="N55" i="5"/>
  <c r="O55" i="5"/>
  <c r="P55" i="5" s="1"/>
  <c r="N160" i="16"/>
  <c r="O160" i="16"/>
  <c r="P160" i="16" s="1"/>
  <c r="N46" i="15"/>
  <c r="O46" i="15"/>
  <c r="P46" i="15" s="1"/>
  <c r="N77" i="5"/>
  <c r="O77" i="5"/>
  <c r="P77" i="5" s="1"/>
  <c r="N29" i="9"/>
  <c r="O29" i="9"/>
  <c r="P29" i="9" s="1"/>
  <c r="N33" i="7"/>
  <c r="O33" i="7" s="1"/>
  <c r="P33" i="7" s="1"/>
  <c r="N110" i="8"/>
  <c r="O110" i="8"/>
  <c r="P110" i="8" s="1"/>
  <c r="O114" i="10"/>
  <c r="P114" i="10" s="1"/>
  <c r="Q114" i="10" s="1"/>
  <c r="N46" i="11"/>
  <c r="O46" i="11" s="1"/>
  <c r="P46" i="11" s="1"/>
  <c r="O131" i="10"/>
  <c r="P131" i="10"/>
  <c r="Q131" i="10" s="1"/>
  <c r="N46" i="14"/>
  <c r="O46" i="14"/>
  <c r="P46" i="14" s="1"/>
  <c r="N12" i="9"/>
  <c r="O12" i="9"/>
  <c r="P12" i="9" s="1"/>
  <c r="N29" i="13"/>
  <c r="O29" i="13"/>
  <c r="P29" i="13" s="1"/>
  <c r="N123" i="2"/>
  <c r="O123" i="2" s="1"/>
  <c r="O122" i="7"/>
  <c r="N122" i="7"/>
  <c r="O67" i="10"/>
  <c r="P67" i="10" s="1"/>
  <c r="N16" i="13"/>
  <c r="O16" i="13" s="1"/>
  <c r="N37" i="8"/>
  <c r="O37" i="8"/>
  <c r="O169" i="10"/>
  <c r="P169" i="10"/>
  <c r="N58" i="1"/>
  <c r="O58" i="1"/>
  <c r="N166" i="2"/>
  <c r="O166" i="2" s="1"/>
  <c r="N149" i="8"/>
  <c r="O149" i="8" s="1"/>
  <c r="O118" i="10"/>
  <c r="P118" i="10" s="1"/>
  <c r="O16" i="15"/>
  <c r="N16" i="15"/>
  <c r="N114" i="8"/>
  <c r="O114" i="8" s="1"/>
  <c r="N67" i="11"/>
  <c r="O67" i="11" s="1"/>
  <c r="N33" i="15"/>
  <c r="O33" i="15" s="1"/>
  <c r="N164" i="16"/>
  <c r="O164" i="16" s="1"/>
  <c r="AE78" i="16"/>
  <c r="AE80" i="16" s="1"/>
  <c r="H68" i="18" s="1"/>
  <c r="AE35" i="16"/>
  <c r="AE183" i="16"/>
  <c r="AE185" i="16" s="1"/>
  <c r="H91" i="18" s="1"/>
  <c r="AE99" i="16"/>
  <c r="AE101" i="16" s="1"/>
  <c r="H57" i="18" s="1"/>
  <c r="AE56" i="16"/>
  <c r="AE58" i="16" s="1"/>
  <c r="H67" i="18" s="1"/>
  <c r="AE14" i="15"/>
  <c r="AE16" i="15" s="1"/>
  <c r="H17" i="18" s="1"/>
  <c r="AE31" i="15"/>
  <c r="AE33" i="15" s="1"/>
  <c r="H16" i="18" s="1"/>
  <c r="AE14" i="14"/>
  <c r="AF184" i="10"/>
  <c r="AF186" i="10" s="1"/>
  <c r="H38" i="18" s="1"/>
  <c r="AF133" i="10"/>
  <c r="AF135" i="10" s="1"/>
  <c r="H35" i="18" s="1"/>
  <c r="AF201" i="10"/>
  <c r="AF203" i="10" s="1"/>
  <c r="H39" i="18" s="1"/>
  <c r="AF14" i="10"/>
  <c r="AF16" i="10" s="1"/>
  <c r="H28" i="18" s="1"/>
  <c r="AF99" i="10"/>
  <c r="AF101" i="10" s="1"/>
  <c r="H33" i="18" s="1"/>
  <c r="AF82" i="10"/>
  <c r="AF84" i="10" s="1"/>
  <c r="H32" i="18" s="1"/>
  <c r="AE233" i="8"/>
  <c r="AE235" i="8" s="1"/>
  <c r="H82" i="18" s="1"/>
  <c r="AE147" i="8"/>
  <c r="AE149" i="8" s="1"/>
  <c r="H73" i="18" s="1"/>
  <c r="AE77" i="8"/>
  <c r="AE79" i="8" s="1"/>
  <c r="H75" i="18" s="1"/>
  <c r="AE181" i="8"/>
  <c r="AE183" i="8" s="1"/>
  <c r="H79" i="18" s="1"/>
  <c r="AE35" i="8"/>
  <c r="AE37" i="8" s="1"/>
  <c r="H71" i="18" s="1"/>
  <c r="AE112" i="8"/>
  <c r="AE114" i="8" s="1"/>
  <c r="H72" i="18" s="1"/>
  <c r="AE250" i="8"/>
  <c r="AE252" i="8" s="1"/>
  <c r="H83" i="18" s="1"/>
  <c r="AE267" i="8"/>
  <c r="AE269" i="8" s="1"/>
  <c r="H84" i="18" s="1"/>
  <c r="AE56" i="8"/>
  <c r="AE58" i="8" s="1"/>
  <c r="H76" i="18" s="1"/>
  <c r="AE14" i="8"/>
  <c r="AE16" i="8" s="1"/>
  <c r="H70" i="18" s="1"/>
  <c r="AE267" i="7"/>
  <c r="AE14" i="7"/>
  <c r="AE16" i="7" s="1"/>
  <c r="H51" i="18" s="1"/>
  <c r="AE183" i="7"/>
  <c r="AE185" i="7" s="1"/>
  <c r="H69" i="18" s="1"/>
  <c r="AE288" i="7"/>
  <c r="AE290" i="7" s="1"/>
  <c r="H64" i="18" s="1"/>
  <c r="AE204" i="7"/>
  <c r="AE206" i="7" s="1"/>
  <c r="H62" i="18" s="1"/>
  <c r="AE120" i="7"/>
  <c r="AE122" i="7" s="1"/>
  <c r="H55" i="18" s="1"/>
  <c r="AE79" i="5"/>
  <c r="AE81" i="5" s="1"/>
  <c r="H5" i="18" s="1"/>
  <c r="AE14" i="5"/>
  <c r="AE16" i="5" s="1"/>
  <c r="H20" i="18" s="1"/>
  <c r="AE185" i="2"/>
  <c r="AE187" i="2" s="1"/>
  <c r="H43" i="18" s="1"/>
  <c r="AE57" i="2"/>
  <c r="AE59" i="2" s="1"/>
  <c r="H48" i="18" s="1"/>
  <c r="AE14" i="2"/>
  <c r="AE16" i="2" s="1"/>
  <c r="H46" i="18" s="1"/>
  <c r="AE99" i="2"/>
  <c r="AE101" i="2" s="1"/>
  <c r="H42" i="18" s="1"/>
  <c r="AE36" i="2"/>
  <c r="AE38" i="2" s="1"/>
  <c r="H47" i="18" s="1"/>
  <c r="AE35" i="1"/>
  <c r="AE37" i="1" s="1"/>
  <c r="H13" i="18" s="1"/>
  <c r="AE98" i="1"/>
  <c r="AE100" i="1" s="1"/>
  <c r="H3" i="18" s="1"/>
  <c r="AE14" i="1"/>
  <c r="AE16" i="1" s="1"/>
  <c r="H7" i="18" s="1"/>
  <c r="AE119" i="1"/>
  <c r="AE121" i="1" s="1"/>
  <c r="H4" i="18" s="1"/>
  <c r="AE50" i="15"/>
  <c r="H9" i="18" s="1"/>
  <c r="AE16" i="16"/>
  <c r="H65" i="18" s="1"/>
  <c r="AE37" i="6"/>
  <c r="H19" i="18" s="1"/>
  <c r="AE16" i="11"/>
  <c r="H14" i="18" s="1"/>
  <c r="AE16" i="9"/>
  <c r="H26" i="18" s="1"/>
  <c r="AE166" i="8"/>
  <c r="H74" i="18" s="1"/>
  <c r="AE16" i="12"/>
  <c r="H22" i="18" s="1"/>
  <c r="AE16" i="6"/>
  <c r="H18" i="18" s="1"/>
  <c r="AF67" i="10"/>
  <c r="H31" i="18" s="1"/>
  <c r="AE143" i="7"/>
  <c r="H56" i="18" s="1"/>
  <c r="AE37" i="5"/>
  <c r="H21" i="18" s="1"/>
  <c r="AE269" i="7"/>
  <c r="H61" i="18" s="1"/>
  <c r="AE166" i="2"/>
  <c r="H87" i="18" s="1"/>
  <c r="AE67" i="11"/>
  <c r="H10" i="18" s="1"/>
  <c r="AE16" i="14"/>
  <c r="H49" i="18" s="1"/>
  <c r="AE37" i="7"/>
  <c r="H52" i="18" s="1"/>
  <c r="AE16" i="13"/>
  <c r="H24" i="18" s="1"/>
  <c r="AE132" i="8"/>
  <c r="H78" i="18" s="1"/>
  <c r="AE50" i="11"/>
  <c r="H12" i="18" s="1"/>
  <c r="AE122" i="16"/>
  <c r="H58" i="18" s="1"/>
  <c r="AE33" i="9"/>
  <c r="H27" i="18" s="1"/>
  <c r="AF33" i="10"/>
  <c r="H29" i="18" s="1"/>
  <c r="AE33" i="12"/>
  <c r="H23" i="18" s="1"/>
  <c r="AE33" i="11"/>
  <c r="H11" i="18" s="1"/>
  <c r="AE37" i="16"/>
  <c r="H66" i="18" s="1"/>
  <c r="AE200" i="8"/>
  <c r="H81" i="18" s="1"/>
  <c r="AE96" i="8"/>
  <c r="H77" i="18" s="1"/>
  <c r="AE33" i="13"/>
  <c r="H25" i="18" s="1"/>
  <c r="AE80" i="7"/>
  <c r="H88" i="18" s="1"/>
  <c r="AE50" i="14"/>
  <c r="H85" i="18" s="1"/>
  <c r="AE59" i="5"/>
  <c r="H15" i="18" s="1"/>
  <c r="AE227" i="7"/>
  <c r="H60" i="18" s="1"/>
  <c r="AE218" i="8"/>
  <c r="H80" i="18" s="1"/>
  <c r="AE164" i="16"/>
  <c r="H90" i="18" s="1"/>
  <c r="AE16" i="4"/>
  <c r="H40" i="18" s="1"/>
  <c r="AF118" i="10"/>
  <c r="H34" i="18" s="1"/>
  <c r="AF169" i="10"/>
  <c r="H37" i="18" s="1"/>
  <c r="AE164" i="7"/>
  <c r="H59" i="18" s="1"/>
  <c r="AF152" i="10"/>
  <c r="H36" i="18" s="1"/>
  <c r="AE58" i="1"/>
  <c r="H6" i="18" s="1"/>
  <c r="AE144" i="2"/>
  <c r="H45" i="18" s="1"/>
  <c r="AE123" i="2"/>
  <c r="H44" i="18" s="1"/>
  <c r="AE80" i="2"/>
  <c r="H41" i="18" s="1"/>
  <c r="AE79" i="1"/>
  <c r="H8" i="18" s="1"/>
  <c r="AF50" i="10"/>
  <c r="H30" i="18" s="1"/>
  <c r="AE248" i="7"/>
  <c r="H63" i="18" s="1"/>
  <c r="AE101" i="7"/>
  <c r="H54" i="18" s="1"/>
  <c r="AE59" i="7"/>
  <c r="H53" i="18" s="1"/>
  <c r="AE143" i="16"/>
  <c r="H89" i="18" s="1"/>
  <c r="AB16" i="1"/>
  <c r="K80" i="8"/>
  <c r="L17" i="10"/>
  <c r="K228" i="7"/>
  <c r="K207" i="7"/>
  <c r="E62" i="18" s="1"/>
  <c r="K62" i="18" s="1"/>
  <c r="L62" i="18" s="1"/>
  <c r="K291" i="7"/>
  <c r="E64" i="18" s="1"/>
  <c r="K64" i="18" s="1"/>
  <c r="L64" i="18" s="1"/>
  <c r="K133" i="8"/>
  <c r="L68" i="10"/>
  <c r="E31" i="18" s="1"/>
  <c r="L51" i="10"/>
  <c r="K17" i="15"/>
  <c r="K17" i="14"/>
  <c r="K17" i="4"/>
  <c r="E40" i="18" s="1"/>
  <c r="K165" i="16"/>
  <c r="K236" i="8"/>
  <c r="K102" i="2"/>
  <c r="K144" i="7"/>
  <c r="L170" i="10"/>
  <c r="K97" i="8"/>
  <c r="L153" i="10"/>
  <c r="E36" i="18" s="1"/>
  <c r="K81" i="2"/>
  <c r="K102" i="7"/>
  <c r="K184" i="8"/>
  <c r="K167" i="8"/>
  <c r="K17" i="13"/>
  <c r="K150" i="8"/>
  <c r="L85" i="10"/>
  <c r="K38" i="6"/>
  <c r="K270" i="7"/>
  <c r="K51" i="11"/>
  <c r="E12" i="18" s="1"/>
  <c r="K12" i="18" s="1"/>
  <c r="L12" i="18" s="1"/>
  <c r="K81" i="16"/>
  <c r="K102" i="16"/>
  <c r="E57" i="18" s="1"/>
  <c r="K57" i="18" s="1"/>
  <c r="L57" i="18" s="1"/>
  <c r="K38" i="1"/>
  <c r="K253" i="8"/>
  <c r="K38" i="8"/>
  <c r="K68" i="11"/>
  <c r="E10" i="18" s="1"/>
  <c r="K10" i="18" s="1"/>
  <c r="L10" i="18" s="1"/>
  <c r="K34" i="13"/>
  <c r="K124" i="2"/>
  <c r="K17" i="9"/>
  <c r="K249" i="7"/>
  <c r="K80" i="1"/>
  <c r="K219" i="8"/>
  <c r="K51" i="15"/>
  <c r="L204" i="10"/>
  <c r="K39" i="2"/>
  <c r="K17" i="6"/>
  <c r="K165" i="7"/>
  <c r="E59" i="18" s="1"/>
  <c r="K59" i="18" s="1"/>
  <c r="L59" i="18" s="1"/>
  <c r="L187" i="10"/>
  <c r="K101" i="1"/>
  <c r="K38" i="5"/>
  <c r="K122" i="1"/>
  <c r="E4" i="18" s="1"/>
  <c r="K4" i="18" s="1"/>
  <c r="L4" i="18" s="1"/>
  <c r="K17" i="8"/>
  <c r="K59" i="16"/>
  <c r="K38" i="7"/>
  <c r="K17" i="2"/>
  <c r="E46" i="18" s="1"/>
  <c r="K186" i="7"/>
  <c r="E69" i="18" s="1"/>
  <c r="K69" i="18" s="1"/>
  <c r="L69" i="18" s="1"/>
  <c r="K188" i="2"/>
  <c r="K115" i="8"/>
  <c r="K34" i="11"/>
  <c r="E11" i="18" s="1"/>
  <c r="K167" i="2"/>
  <c r="K34" i="9"/>
  <c r="K270" i="8"/>
  <c r="K34" i="15"/>
  <c r="E16" i="18" s="1"/>
  <c r="K16" i="18" s="1"/>
  <c r="L16" i="18" s="1"/>
  <c r="L136" i="10"/>
  <c r="E35" i="18" s="1"/>
  <c r="K17" i="11"/>
  <c r="E14" i="18" s="1"/>
  <c r="K14" i="18" s="1"/>
  <c r="L14" i="18" s="1"/>
  <c r="K144" i="16"/>
  <c r="E89" i="18" s="1"/>
  <c r="K89" i="18" s="1"/>
  <c r="L89" i="18" s="1"/>
  <c r="K17" i="7"/>
  <c r="E51" i="18" s="1"/>
  <c r="K17" i="16"/>
  <c r="E65" i="18" s="1"/>
  <c r="K65" i="18" s="1"/>
  <c r="L65" i="18" s="1"/>
  <c r="K60" i="2"/>
  <c r="K81" i="7"/>
  <c r="K17" i="12"/>
  <c r="E22" i="18" s="1"/>
  <c r="K123" i="16"/>
  <c r="K17" i="5"/>
  <c r="L34" i="10"/>
  <c r="K145" i="2"/>
  <c r="E45" i="18" s="1"/>
  <c r="K45" i="18" s="1"/>
  <c r="L45" i="18" s="1"/>
  <c r="K201" i="8"/>
  <c r="K186" i="16"/>
  <c r="K60" i="7"/>
  <c r="K34" i="12"/>
  <c r="E23" i="18" s="1"/>
  <c r="K23" i="18" s="1"/>
  <c r="L23" i="18" s="1"/>
  <c r="K60" i="5"/>
  <c r="E15" i="18" s="1"/>
  <c r="K51" i="14"/>
  <c r="E85" i="18" s="1"/>
  <c r="K85" i="18" s="1"/>
  <c r="L85" i="18" s="1"/>
  <c r="M85" i="18" s="1"/>
  <c r="N85" i="18" s="1"/>
  <c r="O85" i="18" s="1"/>
  <c r="K82" i="5"/>
  <c r="E5" i="18" s="1"/>
  <c r="K5" i="18" s="1"/>
  <c r="L5" i="18" s="1"/>
  <c r="K59" i="8"/>
  <c r="E76" i="18" s="1"/>
  <c r="K76" i="18" s="1"/>
  <c r="L76" i="18" s="1"/>
  <c r="L102" i="10"/>
  <c r="K59" i="1"/>
  <c r="E6" i="18" s="1"/>
  <c r="K123" i="7"/>
  <c r="E55" i="18" s="1"/>
  <c r="K55" i="18" s="1"/>
  <c r="L55" i="18" s="1"/>
  <c r="L119" i="10"/>
  <c r="E34" i="18" s="1"/>
  <c r="K34" i="18" s="1"/>
  <c r="L34" i="18" s="1"/>
  <c r="K38" i="16"/>
  <c r="E66" i="18" s="1"/>
  <c r="K66" i="18" s="1"/>
  <c r="L66" i="18" s="1"/>
  <c r="D28" i="18"/>
  <c r="D27" i="18"/>
  <c r="D26" i="18"/>
  <c r="D25" i="18"/>
  <c r="D24" i="18"/>
  <c r="D23" i="18"/>
  <c r="D22" i="18"/>
  <c r="D21" i="18"/>
  <c r="D20" i="18"/>
  <c r="D19" i="18"/>
  <c r="D18" i="18"/>
  <c r="D17" i="18"/>
  <c r="D16" i="18"/>
  <c r="D15" i="18"/>
  <c r="D14" i="18"/>
  <c r="D12" i="18"/>
  <c r="D11" i="18"/>
  <c r="D10" i="18"/>
  <c r="D9" i="18"/>
  <c r="D5" i="18"/>
  <c r="P59" i="5" l="1"/>
  <c r="P60" i="5" s="1"/>
  <c r="P235" i="8"/>
  <c r="P236" i="8" s="1"/>
  <c r="P101" i="16"/>
  <c r="P166" i="8"/>
  <c r="P167" i="8" s="1"/>
  <c r="Q186" i="10"/>
  <c r="Q187" i="10" s="1"/>
  <c r="Q118" i="10"/>
  <c r="Q119" i="10" s="1"/>
  <c r="P114" i="8"/>
  <c r="P115" i="8" s="1"/>
  <c r="P80" i="7"/>
  <c r="P81" i="7" s="1"/>
  <c r="P102" i="16"/>
  <c r="P79" i="1"/>
  <c r="P80" i="1" s="1"/>
  <c r="N17" i="4"/>
  <c r="Q16" i="4" s="1"/>
  <c r="N17" i="14"/>
  <c r="Q16" i="14" s="1"/>
  <c r="Q17" i="14" s="1"/>
  <c r="N59" i="8"/>
  <c r="Q58" i="8" s="1"/>
  <c r="Q59" i="8" s="1"/>
  <c r="N51" i="14"/>
  <c r="Q50" i="14" s="1"/>
  <c r="Q51" i="14" s="1"/>
  <c r="O60" i="7"/>
  <c r="N60" i="7"/>
  <c r="Q59" i="7" s="1"/>
  <c r="Q60" i="7" s="1"/>
  <c r="P81" i="5"/>
  <c r="P82" i="5" s="1"/>
  <c r="P38" i="2"/>
  <c r="P39" i="2" s="1"/>
  <c r="P144" i="2"/>
  <c r="P145" i="2" s="1"/>
  <c r="N102" i="7"/>
  <c r="Q101" i="7" s="1"/>
  <c r="Q102" i="7" s="1"/>
  <c r="O102" i="7"/>
  <c r="N124" i="2"/>
  <c r="Q123" i="2" s="1"/>
  <c r="Q124" i="2" s="1"/>
  <c r="N34" i="13"/>
  <c r="Q34" i="13" s="1"/>
  <c r="N188" i="2"/>
  <c r="Q187" i="2" s="1"/>
  <c r="Q188" i="2" s="1"/>
  <c r="N38" i="7"/>
  <c r="Q37" i="7" s="1"/>
  <c r="Q38" i="7" s="1"/>
  <c r="N17" i="12"/>
  <c r="Q16" i="12" s="1"/>
  <c r="Q17" i="12" s="1"/>
  <c r="O17" i="12"/>
  <c r="N81" i="7"/>
  <c r="Q80" i="7" s="1"/>
  <c r="Q81" i="7" s="1"/>
  <c r="N17" i="16"/>
  <c r="Q16" i="16" s="1"/>
  <c r="Q17" i="16" s="1"/>
  <c r="O17" i="16"/>
  <c r="N17" i="7"/>
  <c r="Q16" i="7" s="1"/>
  <c r="O17" i="7"/>
  <c r="N144" i="16"/>
  <c r="Q143" i="16" s="1"/>
  <c r="Q144" i="16" s="1"/>
  <c r="N102" i="2"/>
  <c r="Q101" i="2" s="1"/>
  <c r="Q102" i="2" s="1"/>
  <c r="N236" i="8"/>
  <c r="Q235" i="8" s="1"/>
  <c r="Q236" i="8" s="1"/>
  <c r="O236" i="8"/>
  <c r="N34" i="11"/>
  <c r="Q33" i="11" s="1"/>
  <c r="Q34" i="11" s="1"/>
  <c r="P269" i="8"/>
  <c r="P270" i="8" s="1"/>
  <c r="P16" i="12"/>
  <c r="P17" i="12" s="1"/>
  <c r="N51" i="11"/>
  <c r="Q50" i="11" s="1"/>
  <c r="Q51" i="11" s="1"/>
  <c r="N17" i="6"/>
  <c r="Q16" i="6" s="1"/>
  <c r="Q17" i="6" s="1"/>
  <c r="O204" i="10"/>
  <c r="R203" i="10" s="1"/>
  <c r="R204" i="10" s="1"/>
  <c r="P187" i="10"/>
  <c r="O187" i="10"/>
  <c r="R186" i="10" s="1"/>
  <c r="R187" i="10" s="1"/>
  <c r="O80" i="1"/>
  <c r="N80" i="1"/>
  <c r="Q79" i="1" s="1"/>
  <c r="Q80" i="1" s="1"/>
  <c r="N150" i="8"/>
  <c r="Q149" i="8" s="1"/>
  <c r="Q150" i="8" s="1"/>
  <c r="O167" i="8"/>
  <c r="N167" i="8"/>
  <c r="Q166" i="8" s="1"/>
  <c r="Q167" i="8" s="1"/>
  <c r="N123" i="7"/>
  <c r="Q122" i="7" s="1"/>
  <c r="Q123" i="7" s="1"/>
  <c r="N59" i="1"/>
  <c r="Q58" i="1" s="1"/>
  <c r="Q59" i="1" s="1"/>
  <c r="O51" i="10"/>
  <c r="R50" i="10" s="1"/>
  <c r="R51" i="10" s="1"/>
  <c r="O68" i="10"/>
  <c r="R67" i="10" s="1"/>
  <c r="R68" i="10" s="1"/>
  <c r="N133" i="8"/>
  <c r="Q132" i="8" s="1"/>
  <c r="Q133" i="8" s="1"/>
  <c r="N201" i="8"/>
  <c r="Q200" i="8" s="1"/>
  <c r="Q201" i="8" s="1"/>
  <c r="N115" i="8"/>
  <c r="Q114" i="8" s="1"/>
  <c r="Q115" i="8" s="1"/>
  <c r="O145" i="2"/>
  <c r="N145" i="2"/>
  <c r="Q144" i="2" s="1"/>
  <c r="Q145" i="2" s="1"/>
  <c r="O170" i="10"/>
  <c r="R169" i="10" s="1"/>
  <c r="R170" i="10" s="1"/>
  <c r="N123" i="16"/>
  <c r="Q122" i="16" s="1"/>
  <c r="Q123" i="16" s="1"/>
  <c r="O17" i="10"/>
  <c r="R16" i="10" s="1"/>
  <c r="R17" i="10" s="1"/>
  <c r="O136" i="10"/>
  <c r="R135" i="10" s="1"/>
  <c r="R136" i="10" s="1"/>
  <c r="N34" i="15"/>
  <c r="Q33" i="15" s="1"/>
  <c r="Q34" i="15" s="1"/>
  <c r="O270" i="8"/>
  <c r="N270" i="8"/>
  <c r="Q269" i="8" s="1"/>
  <c r="Q270" i="8" s="1"/>
  <c r="N167" i="2"/>
  <c r="Q166" i="2" s="1"/>
  <c r="Q167" i="2" s="1"/>
  <c r="O39" i="2"/>
  <c r="N39" i="2"/>
  <c r="Q38" i="2" s="1"/>
  <c r="Q39" i="2" s="1"/>
  <c r="N101" i="1"/>
  <c r="Q100" i="1" s="1"/>
  <c r="Q101" i="1" s="1"/>
  <c r="N51" i="15"/>
  <c r="Q50" i="15" s="1"/>
  <c r="Q51" i="15" s="1"/>
  <c r="O85" i="10"/>
  <c r="R84" i="10" s="1"/>
  <c r="N17" i="9"/>
  <c r="Q16" i="9" s="1"/>
  <c r="P16" i="15"/>
  <c r="P17" i="15" s="1"/>
  <c r="N165" i="16"/>
  <c r="Q164" i="16" s="1"/>
  <c r="Q165" i="16" s="1"/>
  <c r="N38" i="16"/>
  <c r="Q37" i="16" s="1"/>
  <c r="Q38" i="16" s="1"/>
  <c r="O102" i="10"/>
  <c r="R101" i="10" s="1"/>
  <c r="O17" i="15"/>
  <c r="N17" i="15"/>
  <c r="Q16" i="15" s="1"/>
  <c r="Q17" i="15" s="1"/>
  <c r="N82" i="5"/>
  <c r="Q81" i="5" s="1"/>
  <c r="Q82" i="5" s="1"/>
  <c r="O82" i="5"/>
  <c r="N60" i="5"/>
  <c r="Q59" i="5" s="1"/>
  <c r="Q60" i="5" s="1"/>
  <c r="O60" i="5"/>
  <c r="N34" i="12"/>
  <c r="Q33" i="12" s="1"/>
  <c r="Q34" i="12" s="1"/>
  <c r="O34" i="12"/>
  <c r="Q50" i="10"/>
  <c r="Q51" i="10" s="1"/>
  <c r="P59" i="7"/>
  <c r="P60" i="7" s="1"/>
  <c r="N81" i="2"/>
  <c r="Q80" i="2" s="1"/>
  <c r="O68" i="11"/>
  <c r="N68" i="11"/>
  <c r="Q67" i="11" s="1"/>
  <c r="Q68" i="11" s="1"/>
  <c r="N253" i="8"/>
  <c r="Q252" i="8" s="1"/>
  <c r="Q253" i="8" s="1"/>
  <c r="N17" i="2"/>
  <c r="Q16" i="2" s="1"/>
  <c r="Q17" i="2" s="1"/>
  <c r="O17" i="2"/>
  <c r="P33" i="12"/>
  <c r="P34" i="12" s="1"/>
  <c r="P218" i="8"/>
  <c r="P219" i="8" s="1"/>
  <c r="O102" i="16"/>
  <c r="N102" i="16"/>
  <c r="Q101" i="16" s="1"/>
  <c r="Q102" i="16" s="1"/>
  <c r="N17" i="8"/>
  <c r="Q16" i="8" s="1"/>
  <c r="N60" i="2"/>
  <c r="Q59" i="2" s="1"/>
  <c r="Q60" i="2" s="1"/>
  <c r="N122" i="1"/>
  <c r="Q121" i="1" s="1"/>
  <c r="Q122" i="1" s="1"/>
  <c r="P16" i="16"/>
  <c r="P17" i="16" s="1"/>
  <c r="P16" i="6"/>
  <c r="P17" i="6" s="1"/>
  <c r="N59" i="16"/>
  <c r="Q58" i="16" s="1"/>
  <c r="Q59" i="16" s="1"/>
  <c r="O59" i="16"/>
  <c r="N38" i="5"/>
  <c r="Q37" i="5" s="1"/>
  <c r="Q38" i="5" s="1"/>
  <c r="N219" i="8"/>
  <c r="Q218" i="8" s="1"/>
  <c r="Q219" i="8" s="1"/>
  <c r="O219" i="8"/>
  <c r="N38" i="6"/>
  <c r="Q37" i="6" s="1"/>
  <c r="Q38" i="6" s="1"/>
  <c r="O38" i="6"/>
  <c r="O119" i="10"/>
  <c r="R118" i="10" s="1"/>
  <c r="R119" i="10" s="1"/>
  <c r="P119" i="10"/>
  <c r="N186" i="16"/>
  <c r="Q185" i="16" s="1"/>
  <c r="O186" i="16"/>
  <c r="P34" i="13"/>
  <c r="O34" i="10"/>
  <c r="R33" i="10" s="1"/>
  <c r="N38" i="8"/>
  <c r="Q37" i="8" s="1"/>
  <c r="Q38" i="8" s="1"/>
  <c r="O153" i="10"/>
  <c r="R152" i="10" s="1"/>
  <c r="R153" i="10" s="1"/>
  <c r="N97" i="8"/>
  <c r="Q96" i="8" s="1"/>
  <c r="Q97" i="8" s="1"/>
  <c r="O38" i="1"/>
  <c r="Q37" i="1"/>
  <c r="N17" i="11"/>
  <c r="Q16" i="11" s="1"/>
  <c r="Q17" i="11" s="1"/>
  <c r="N80" i="8"/>
  <c r="Q79" i="8" s="1"/>
  <c r="Q80" i="8" s="1"/>
  <c r="N34" i="9"/>
  <c r="Q33" i="9" s="1"/>
  <c r="Q34" i="9" s="1"/>
  <c r="N81" i="16"/>
  <c r="Q80" i="16" s="1"/>
  <c r="Q81" i="16" s="1"/>
  <c r="N17" i="13"/>
  <c r="Q16" i="13" s="1"/>
  <c r="Q17" i="13" s="1"/>
  <c r="N184" i="8"/>
  <c r="Q183" i="8" s="1"/>
  <c r="Q184" i="8" s="1"/>
  <c r="M89" i="18"/>
  <c r="N89" i="18" s="1"/>
  <c r="O89" i="18" s="1"/>
  <c r="M66" i="18"/>
  <c r="N66" i="18" s="1"/>
  <c r="O66" i="18" s="1"/>
  <c r="M65" i="18"/>
  <c r="N65" i="18" s="1"/>
  <c r="O65" i="18" s="1"/>
  <c r="M16" i="18"/>
  <c r="N16" i="18"/>
  <c r="O16" i="18" s="1"/>
  <c r="M23" i="18"/>
  <c r="N23" i="18" s="1"/>
  <c r="O23" i="18" s="1"/>
  <c r="J22" i="18"/>
  <c r="K22" i="18"/>
  <c r="L22" i="18" s="1"/>
  <c r="J11" i="18"/>
  <c r="K11" i="18"/>
  <c r="L11" i="18" s="1"/>
  <c r="M12" i="18"/>
  <c r="N12" i="18" s="1"/>
  <c r="O12" i="18" s="1"/>
  <c r="M14" i="18"/>
  <c r="N14" i="18"/>
  <c r="O14" i="18" s="1"/>
  <c r="M10" i="18"/>
  <c r="N10" i="18" s="1"/>
  <c r="O10" i="18" s="1"/>
  <c r="J31" i="18"/>
  <c r="K31" i="18"/>
  <c r="L31" i="18" s="1"/>
  <c r="J35" i="18"/>
  <c r="K35" i="18"/>
  <c r="L35" i="18" s="1"/>
  <c r="J36" i="18"/>
  <c r="K36" i="18"/>
  <c r="L36" i="18" s="1"/>
  <c r="M34" i="18"/>
  <c r="N34" i="18" s="1"/>
  <c r="O34" i="18" s="1"/>
  <c r="M76" i="18"/>
  <c r="N76" i="18"/>
  <c r="O76" i="18" s="1"/>
  <c r="M57" i="18"/>
  <c r="N57" i="18" s="1"/>
  <c r="O57" i="18" s="1"/>
  <c r="J51" i="18"/>
  <c r="K51" i="18"/>
  <c r="L51" i="18" s="1"/>
  <c r="M59" i="18"/>
  <c r="N59" i="18" s="1"/>
  <c r="O59" i="18" s="1"/>
  <c r="M55" i="18"/>
  <c r="N55" i="18" s="1"/>
  <c r="O55" i="18" s="1"/>
  <c r="M62" i="18"/>
  <c r="N62" i="18" s="1"/>
  <c r="O62" i="18" s="1"/>
  <c r="M69" i="18"/>
  <c r="N69" i="18" s="1"/>
  <c r="O69" i="18" s="1"/>
  <c r="M64" i="18"/>
  <c r="N64" i="18" s="1"/>
  <c r="O64" i="18" s="1"/>
  <c r="J15" i="18"/>
  <c r="K15" i="18"/>
  <c r="L15" i="18" s="1"/>
  <c r="J40" i="18"/>
  <c r="K40" i="18"/>
  <c r="L40" i="18" s="1"/>
  <c r="M45" i="18"/>
  <c r="N45" i="18" s="1"/>
  <c r="O45" i="18" s="1"/>
  <c r="J46" i="18"/>
  <c r="K46" i="18"/>
  <c r="L46" i="18" s="1"/>
  <c r="M5" i="18"/>
  <c r="N5" i="18" s="1"/>
  <c r="O5" i="18" s="1"/>
  <c r="J6" i="18"/>
  <c r="K6" i="18"/>
  <c r="L6" i="18" s="1"/>
  <c r="M4" i="18"/>
  <c r="N4" i="18" s="1"/>
  <c r="O4" i="18" s="1"/>
  <c r="J65" i="18"/>
  <c r="J34" i="18"/>
  <c r="J76" i="18"/>
  <c r="J45" i="18"/>
  <c r="J16" i="18"/>
  <c r="J59" i="18"/>
  <c r="J66" i="18"/>
  <c r="J69" i="18"/>
  <c r="J57" i="18"/>
  <c r="J14" i="18"/>
  <c r="J55" i="18"/>
  <c r="J4" i="18"/>
  <c r="J85" i="18"/>
  <c r="J10" i="18"/>
  <c r="J23" i="18"/>
  <c r="J64" i="18"/>
  <c r="J5" i="18"/>
  <c r="J89" i="18"/>
  <c r="J12" i="18"/>
  <c r="J62" i="18"/>
  <c r="E71" i="21"/>
  <c r="G71" i="21" s="1"/>
  <c r="E17" i="21"/>
  <c r="G17" i="21" s="1"/>
  <c r="E66" i="21"/>
  <c r="G66" i="21" s="1"/>
  <c r="E93" i="21"/>
  <c r="G93" i="21" s="1"/>
  <c r="E91" i="18"/>
  <c r="E45" i="21"/>
  <c r="G45" i="21" s="1"/>
  <c r="E43" i="18"/>
  <c r="E23" i="21"/>
  <c r="G23" i="21" s="1"/>
  <c r="E21" i="18"/>
  <c r="E82" i="21"/>
  <c r="G82" i="21" s="1"/>
  <c r="E80" i="18"/>
  <c r="E46" i="21"/>
  <c r="G46" i="21" s="1"/>
  <c r="E44" i="18"/>
  <c r="E85" i="21"/>
  <c r="G85" i="21" s="1"/>
  <c r="E83" i="18"/>
  <c r="E75" i="21"/>
  <c r="G75" i="21" s="1"/>
  <c r="E73" i="18"/>
  <c r="E39" i="21"/>
  <c r="G39" i="21" s="1"/>
  <c r="E37" i="18"/>
  <c r="E32" i="21"/>
  <c r="G32" i="21" s="1"/>
  <c r="E30" i="18"/>
  <c r="E40" i="21"/>
  <c r="G40" i="21" s="1"/>
  <c r="E38" i="18"/>
  <c r="E41" i="21"/>
  <c r="G41" i="21" s="1"/>
  <c r="E39" i="18"/>
  <c r="E65" i="21"/>
  <c r="G65" i="21" s="1"/>
  <c r="E63" i="18"/>
  <c r="E21" i="21"/>
  <c r="G21" i="21" s="1"/>
  <c r="E19" i="18"/>
  <c r="E76" i="21"/>
  <c r="G76" i="21" s="1"/>
  <c r="E74" i="18"/>
  <c r="E44" i="21"/>
  <c r="G44" i="21" s="1"/>
  <c r="E42" i="18"/>
  <c r="E51" i="21"/>
  <c r="G51" i="21" s="1"/>
  <c r="E49" i="18"/>
  <c r="E80" i="21"/>
  <c r="G80" i="21" s="1"/>
  <c r="E78" i="18"/>
  <c r="E30" i="21"/>
  <c r="G30" i="21" s="1"/>
  <c r="E28" i="18"/>
  <c r="E25" i="21"/>
  <c r="G25" i="21" s="1"/>
  <c r="E55" i="21"/>
  <c r="G55" i="21" s="1"/>
  <c r="E53" i="18"/>
  <c r="E31" i="21"/>
  <c r="G31" i="21" s="1"/>
  <c r="E29" i="18"/>
  <c r="E90" i="21"/>
  <c r="G90" i="21" s="1"/>
  <c r="E88" i="18"/>
  <c r="E86" i="21"/>
  <c r="G86" i="21" s="1"/>
  <c r="E84" i="18"/>
  <c r="E74" i="21"/>
  <c r="G74" i="21" s="1"/>
  <c r="E72" i="18"/>
  <c r="E54" i="21"/>
  <c r="G54" i="21" s="1"/>
  <c r="E52" i="18"/>
  <c r="E38" i="21"/>
  <c r="G38" i="21" s="1"/>
  <c r="E11" i="21"/>
  <c r="G11" i="21" s="1"/>
  <c r="E9" i="18"/>
  <c r="E28" i="21"/>
  <c r="G28" i="21" s="1"/>
  <c r="E26" i="18"/>
  <c r="E73" i="21"/>
  <c r="G73" i="21" s="1"/>
  <c r="E71" i="18"/>
  <c r="E70" i="21"/>
  <c r="G70" i="21" s="1"/>
  <c r="E68" i="18"/>
  <c r="E34" i="21"/>
  <c r="G34" i="21" s="1"/>
  <c r="E32" i="18"/>
  <c r="E81" i="21"/>
  <c r="G81" i="21" s="1"/>
  <c r="E79" i="18"/>
  <c r="E79" i="21"/>
  <c r="G79" i="21" s="1"/>
  <c r="E77" i="18"/>
  <c r="E84" i="21"/>
  <c r="G84" i="21" s="1"/>
  <c r="E82" i="18"/>
  <c r="E19" i="21"/>
  <c r="G19" i="21" s="1"/>
  <c r="E17" i="18"/>
  <c r="E77" i="21"/>
  <c r="G77" i="21" s="1"/>
  <c r="E75" i="18"/>
  <c r="E22" i="21"/>
  <c r="G22" i="21" s="1"/>
  <c r="E20" i="18"/>
  <c r="E50" i="21"/>
  <c r="G50" i="21" s="1"/>
  <c r="E48" i="18"/>
  <c r="E29" i="21"/>
  <c r="G29" i="21" s="1"/>
  <c r="E27" i="18"/>
  <c r="E69" i="21"/>
  <c r="G69" i="21" s="1"/>
  <c r="E67" i="18"/>
  <c r="E20" i="21"/>
  <c r="G20" i="21" s="1"/>
  <c r="E18" i="18"/>
  <c r="E56" i="21"/>
  <c r="G56" i="21" s="1"/>
  <c r="E54" i="18"/>
  <c r="E92" i="21"/>
  <c r="G92" i="21" s="1"/>
  <c r="E90" i="18"/>
  <c r="E35" i="21"/>
  <c r="G35" i="21" s="1"/>
  <c r="E33" i="18"/>
  <c r="E83" i="21"/>
  <c r="G83" i="21" s="1"/>
  <c r="E81" i="18"/>
  <c r="E60" i="21"/>
  <c r="G60" i="21" s="1"/>
  <c r="E58" i="18"/>
  <c r="E89" i="21"/>
  <c r="G89" i="21" s="1"/>
  <c r="E87" i="18"/>
  <c r="E72" i="21"/>
  <c r="G72" i="21" s="1"/>
  <c r="E70" i="18"/>
  <c r="E5" i="21"/>
  <c r="G5" i="21" s="1"/>
  <c r="E3" i="18"/>
  <c r="K3" i="18" s="1"/>
  <c r="E49" i="21"/>
  <c r="G49" i="21" s="1"/>
  <c r="E47" i="18"/>
  <c r="E10" i="21"/>
  <c r="G10" i="21" s="1"/>
  <c r="E8" i="18"/>
  <c r="E27" i="21"/>
  <c r="G27" i="21" s="1"/>
  <c r="E25" i="18"/>
  <c r="E15" i="21"/>
  <c r="G15" i="21" s="1"/>
  <c r="E13" i="18"/>
  <c r="E63" i="21"/>
  <c r="G63" i="21" s="1"/>
  <c r="E61" i="18"/>
  <c r="E26" i="21"/>
  <c r="G26" i="21" s="1"/>
  <c r="E24" i="18"/>
  <c r="E43" i="21"/>
  <c r="G43" i="21" s="1"/>
  <c r="E41" i="18"/>
  <c r="E58" i="21"/>
  <c r="G58" i="21" s="1"/>
  <c r="E56" i="18"/>
  <c r="E62" i="21"/>
  <c r="G62" i="21" s="1"/>
  <c r="E60" i="18"/>
  <c r="E64" i="21"/>
  <c r="G64" i="21" s="1"/>
  <c r="E78" i="21"/>
  <c r="G78" i="21" s="1"/>
  <c r="E14" i="21"/>
  <c r="G14" i="21" s="1"/>
  <c r="E91" i="21"/>
  <c r="G91" i="21" s="1"/>
  <c r="E42" i="21"/>
  <c r="G42" i="21" s="1"/>
  <c r="E33" i="21"/>
  <c r="G33" i="21" s="1"/>
  <c r="E47" i="21"/>
  <c r="G47" i="21" s="1"/>
  <c r="E48" i="21"/>
  <c r="G48" i="21" s="1"/>
  <c r="E61" i="21"/>
  <c r="G61" i="21" s="1"/>
  <c r="E68" i="21"/>
  <c r="G68" i="21" s="1"/>
  <c r="E12" i="21"/>
  <c r="G12" i="21" s="1"/>
  <c r="E37" i="21"/>
  <c r="G37" i="21" s="1"/>
  <c r="E53" i="21"/>
  <c r="G53" i="21" s="1"/>
  <c r="E18" i="21"/>
  <c r="G18" i="21" s="1"/>
  <c r="E6" i="21"/>
  <c r="G6" i="21" s="1"/>
  <c r="E57" i="21"/>
  <c r="G57" i="21" s="1"/>
  <c r="E13" i="21"/>
  <c r="G13" i="21" s="1"/>
  <c r="E59" i="21"/>
  <c r="G59" i="21" s="1"/>
  <c r="E7" i="21"/>
  <c r="G7" i="21" s="1"/>
  <c r="E8" i="21"/>
  <c r="G8" i="21" s="1"/>
  <c r="E87" i="21"/>
  <c r="G87" i="21" s="1"/>
  <c r="E16" i="21"/>
  <c r="G16" i="21" s="1"/>
  <c r="E36" i="21"/>
  <c r="G36" i="21" s="1"/>
  <c r="E67" i="21"/>
  <c r="G67" i="21" s="1"/>
  <c r="E24" i="21"/>
  <c r="G24" i="21" s="1"/>
  <c r="G7" i="18"/>
  <c r="E8" i="1"/>
  <c r="G13" i="18"/>
  <c r="G4" i="18"/>
  <c r="R34" i="10" l="1"/>
  <c r="Q33" i="10"/>
  <c r="Q34" i="10" s="1"/>
  <c r="P200" i="8"/>
  <c r="P201" i="8" s="1"/>
  <c r="Q17" i="8"/>
  <c r="P16" i="8"/>
  <c r="P17" i="8" s="1"/>
  <c r="P79" i="8"/>
  <c r="P80" i="8" s="1"/>
  <c r="R102" i="10"/>
  <c r="Q101" i="10"/>
  <c r="Q102" i="10" s="1"/>
  <c r="R85" i="10"/>
  <c r="Q84" i="10"/>
  <c r="Q85" i="10" s="1"/>
  <c r="P121" i="1"/>
  <c r="P122" i="1" s="1"/>
  <c r="P101" i="2"/>
  <c r="P102" i="2" s="1"/>
  <c r="Q17" i="4"/>
  <c r="P16" i="4"/>
  <c r="P17" i="4" s="1"/>
  <c r="Q135" i="10"/>
  <c r="Q136" i="10" s="1"/>
  <c r="P16" i="13"/>
  <c r="P17" i="13" s="1"/>
  <c r="P37" i="5"/>
  <c r="P38" i="5" s="1"/>
  <c r="P58" i="8"/>
  <c r="P59" i="8" s="1"/>
  <c r="O17" i="13"/>
  <c r="O34" i="9"/>
  <c r="O17" i="11"/>
  <c r="O97" i="8"/>
  <c r="O38" i="8"/>
  <c r="P33" i="9"/>
  <c r="P34" i="9" s="1"/>
  <c r="O60" i="2"/>
  <c r="P16" i="14"/>
  <c r="P17" i="14" s="1"/>
  <c r="O253" i="8"/>
  <c r="O81" i="2"/>
  <c r="P50" i="14"/>
  <c r="P51" i="14" s="1"/>
  <c r="P143" i="16"/>
  <c r="P144" i="16" s="1"/>
  <c r="O38" i="16"/>
  <c r="P122" i="7"/>
  <c r="P123" i="7" s="1"/>
  <c r="O17" i="9"/>
  <c r="O51" i="15"/>
  <c r="P136" i="10"/>
  <c r="O123" i="16"/>
  <c r="O201" i="8"/>
  <c r="P68" i="10"/>
  <c r="O59" i="1"/>
  <c r="P204" i="10"/>
  <c r="O51" i="11"/>
  <c r="P58" i="16"/>
  <c r="P59" i="16" s="1"/>
  <c r="O102" i="2"/>
  <c r="Q17" i="7"/>
  <c r="P16" i="7"/>
  <c r="P17" i="7" s="1"/>
  <c r="O81" i="7"/>
  <c r="O38" i="7"/>
  <c r="O34" i="13"/>
  <c r="O124" i="2"/>
  <c r="P183" i="8"/>
  <c r="P184" i="8" s="1"/>
  <c r="Q16" i="10"/>
  <c r="Q17" i="10" s="1"/>
  <c r="O51" i="14"/>
  <c r="O17" i="14"/>
  <c r="Q169" i="10"/>
  <c r="Q170" i="10" s="1"/>
  <c r="P17" i="2"/>
  <c r="P50" i="11"/>
  <c r="P51" i="11" s="1"/>
  <c r="P149" i="8"/>
  <c r="P150" i="8" s="1"/>
  <c r="P50" i="15"/>
  <c r="P51" i="15" s="1"/>
  <c r="P67" i="11"/>
  <c r="P68" i="11" s="1"/>
  <c r="P80" i="16"/>
  <c r="P81" i="16" s="1"/>
  <c r="Q67" i="10"/>
  <c r="Q68" i="10" s="1"/>
  <c r="P16" i="11"/>
  <c r="P17" i="11" s="1"/>
  <c r="P37" i="7"/>
  <c r="P38" i="7" s="1"/>
  <c r="Q81" i="2"/>
  <c r="P80" i="2"/>
  <c r="P81" i="2" s="1"/>
  <c r="P252" i="8"/>
  <c r="P253" i="8" s="1"/>
  <c r="P37" i="8"/>
  <c r="P38" i="8" s="1"/>
  <c r="Q17" i="9"/>
  <c r="P16" i="9"/>
  <c r="P17" i="9" s="1"/>
  <c r="Q152" i="10"/>
  <c r="Q153" i="10" s="1"/>
  <c r="P37" i="16"/>
  <c r="P38" i="16" s="1"/>
  <c r="P96" i="8"/>
  <c r="P97" i="8" s="1"/>
  <c r="P59" i="2"/>
  <c r="P60" i="2" s="1"/>
  <c r="P166" i="2"/>
  <c r="P167" i="2" s="1"/>
  <c r="O184" i="8"/>
  <c r="O81" i="16"/>
  <c r="O80" i="8"/>
  <c r="Q38" i="1"/>
  <c r="P37" i="1"/>
  <c r="P38" i="1" s="1"/>
  <c r="P153" i="10"/>
  <c r="P34" i="10"/>
  <c r="Q186" i="16"/>
  <c r="P185" i="16"/>
  <c r="P186" i="16" s="1"/>
  <c r="O38" i="5"/>
  <c r="P100" i="1"/>
  <c r="P101" i="1" s="1"/>
  <c r="O122" i="1"/>
  <c r="O17" i="8"/>
  <c r="P132" i="8"/>
  <c r="P133" i="8" s="1"/>
  <c r="P102" i="10"/>
  <c r="O165" i="16"/>
  <c r="P58" i="1"/>
  <c r="P59" i="1" s="1"/>
  <c r="P85" i="10"/>
  <c r="O101" i="1"/>
  <c r="O167" i="2"/>
  <c r="O34" i="15"/>
  <c r="P17" i="10"/>
  <c r="P170" i="10"/>
  <c r="O115" i="8"/>
  <c r="O133" i="8"/>
  <c r="P51" i="10"/>
  <c r="O123" i="7"/>
  <c r="O150" i="8"/>
  <c r="O17" i="6"/>
  <c r="P187" i="2"/>
  <c r="P188" i="2" s="1"/>
  <c r="O34" i="11"/>
  <c r="O144" i="16"/>
  <c r="O188" i="2"/>
  <c r="O59" i="8"/>
  <c r="O17" i="4"/>
  <c r="P33" i="11"/>
  <c r="P34" i="11" s="1"/>
  <c r="P122" i="16"/>
  <c r="P123" i="16" s="1"/>
  <c r="P123" i="2"/>
  <c r="P124" i="2" s="1"/>
  <c r="P101" i="7"/>
  <c r="P102" i="7" s="1"/>
  <c r="Q203" i="10"/>
  <c r="Q204" i="10" s="1"/>
  <c r="P37" i="6"/>
  <c r="P38" i="6" s="1"/>
  <c r="P33" i="15"/>
  <c r="P34" i="15" s="1"/>
  <c r="P164" i="16"/>
  <c r="P165" i="16" s="1"/>
  <c r="J90" i="18"/>
  <c r="K90" i="18"/>
  <c r="L90" i="18" s="1"/>
  <c r="M90" i="18" s="1"/>
  <c r="N90" i="18" s="1"/>
  <c r="O90" i="18" s="1"/>
  <c r="J67" i="18"/>
  <c r="K67" i="18"/>
  <c r="L67" i="18" s="1"/>
  <c r="J68" i="18"/>
  <c r="K68" i="18"/>
  <c r="L68" i="18" s="1"/>
  <c r="J91" i="18"/>
  <c r="K91" i="18"/>
  <c r="L91" i="18" s="1"/>
  <c r="J17" i="18"/>
  <c r="K17" i="18"/>
  <c r="L17" i="18" s="1"/>
  <c r="J9" i="18"/>
  <c r="K9" i="18"/>
  <c r="L9" i="18" s="1"/>
  <c r="J49" i="18"/>
  <c r="K49" i="18"/>
  <c r="L49" i="18" s="1"/>
  <c r="J25" i="18"/>
  <c r="K25" i="18"/>
  <c r="L25" i="18" s="1"/>
  <c r="J24" i="18"/>
  <c r="K24" i="18"/>
  <c r="L24" i="18" s="1"/>
  <c r="M22" i="18"/>
  <c r="N22" i="18" s="1"/>
  <c r="O22" i="18" s="1"/>
  <c r="M11" i="18"/>
  <c r="N11" i="18" s="1"/>
  <c r="O11" i="18" s="1"/>
  <c r="J39" i="18"/>
  <c r="K39" i="18"/>
  <c r="L39" i="18" s="1"/>
  <c r="J30" i="18"/>
  <c r="K30" i="18"/>
  <c r="L30" i="18" s="1"/>
  <c r="M36" i="18"/>
  <c r="N36" i="18"/>
  <c r="O36" i="18" s="1"/>
  <c r="M31" i="18"/>
  <c r="N31" i="18" s="1"/>
  <c r="O31" i="18" s="1"/>
  <c r="J29" i="18"/>
  <c r="K29" i="18"/>
  <c r="L29" i="18" s="1"/>
  <c r="J32" i="18"/>
  <c r="K32" i="18"/>
  <c r="L32" i="18" s="1"/>
  <c r="J28" i="18"/>
  <c r="K28" i="18"/>
  <c r="L28" i="18" s="1"/>
  <c r="J38" i="18"/>
  <c r="K38" i="18"/>
  <c r="L38" i="18" s="1"/>
  <c r="J37" i="18"/>
  <c r="K37" i="18"/>
  <c r="L37" i="18" s="1"/>
  <c r="M35" i="18"/>
  <c r="N35" i="18" s="1"/>
  <c r="O35" i="18" s="1"/>
  <c r="J33" i="18"/>
  <c r="K33" i="18"/>
  <c r="L33" i="18" s="1"/>
  <c r="J26" i="18"/>
  <c r="K26" i="18"/>
  <c r="L26" i="18" s="1"/>
  <c r="J27" i="18"/>
  <c r="K27" i="18"/>
  <c r="L27" i="18" s="1"/>
  <c r="J70" i="18"/>
  <c r="K70" i="18"/>
  <c r="L70" i="18" s="1"/>
  <c r="J75" i="18"/>
  <c r="K75" i="18"/>
  <c r="L75" i="18" s="1"/>
  <c r="J82" i="18"/>
  <c r="K82" i="18"/>
  <c r="L82" i="18" s="1"/>
  <c r="J79" i="18"/>
  <c r="K79" i="18"/>
  <c r="L79" i="18" s="1"/>
  <c r="J78" i="18"/>
  <c r="K78" i="18"/>
  <c r="L78" i="18" s="1"/>
  <c r="J73" i="18"/>
  <c r="K73" i="18"/>
  <c r="L73" i="18" s="1"/>
  <c r="J84" i="18"/>
  <c r="K84" i="18"/>
  <c r="L84" i="18" s="1"/>
  <c r="J81" i="18"/>
  <c r="K81" i="18"/>
  <c r="L81" i="18" s="1"/>
  <c r="J77" i="18"/>
  <c r="K77" i="18"/>
  <c r="L77" i="18" s="1"/>
  <c r="J71" i="18"/>
  <c r="K71" i="18"/>
  <c r="L71" i="18" s="1"/>
  <c r="J74" i="18"/>
  <c r="K74" i="18"/>
  <c r="L74" i="18" s="1"/>
  <c r="J83" i="18"/>
  <c r="K83" i="18"/>
  <c r="L83" i="18" s="1"/>
  <c r="J80" i="18"/>
  <c r="K80" i="18"/>
  <c r="L80" i="18" s="1"/>
  <c r="M80" i="18" s="1"/>
  <c r="N80" i="18" s="1"/>
  <c r="O80" i="18" s="1"/>
  <c r="J72" i="18"/>
  <c r="K72" i="18"/>
  <c r="L72" i="18" s="1"/>
  <c r="J60" i="18"/>
  <c r="K60" i="18"/>
  <c r="L60" i="18" s="1"/>
  <c r="J54" i="18"/>
  <c r="K54" i="18"/>
  <c r="L54" i="18" s="1"/>
  <c r="J56" i="18"/>
  <c r="K56" i="18"/>
  <c r="L56" i="18" s="1"/>
  <c r="J63" i="18"/>
  <c r="K63" i="18"/>
  <c r="L63" i="18" s="1"/>
  <c r="M51" i="18"/>
  <c r="N51" i="18" s="1"/>
  <c r="O51" i="18" s="1"/>
  <c r="J88" i="18"/>
  <c r="K88" i="18"/>
  <c r="L88" i="18" s="1"/>
  <c r="J53" i="18"/>
  <c r="K53" i="18"/>
  <c r="L53" i="18" s="1"/>
  <c r="J61" i="18"/>
  <c r="K61" i="18"/>
  <c r="L61" i="18" s="1"/>
  <c r="J58" i="18"/>
  <c r="K58" i="18"/>
  <c r="L58" i="18" s="1"/>
  <c r="J52" i="18"/>
  <c r="K52" i="18"/>
  <c r="L52" i="18" s="1"/>
  <c r="J18" i="18"/>
  <c r="K18" i="18"/>
  <c r="L18" i="18" s="1"/>
  <c r="J19" i="18"/>
  <c r="K19" i="18"/>
  <c r="L19" i="18" s="1"/>
  <c r="J20" i="18"/>
  <c r="K20" i="18"/>
  <c r="L20" i="18" s="1"/>
  <c r="M15" i="18"/>
  <c r="N15" i="18" s="1"/>
  <c r="O15" i="18" s="1"/>
  <c r="J21" i="18"/>
  <c r="K21" i="18"/>
  <c r="L21" i="18" s="1"/>
  <c r="M40" i="18"/>
  <c r="N40" i="18" s="1"/>
  <c r="O40" i="18" s="1"/>
  <c r="J87" i="18"/>
  <c r="K87" i="18"/>
  <c r="L87" i="18" s="1"/>
  <c r="J43" i="18"/>
  <c r="K43" i="18"/>
  <c r="L43" i="18" s="1"/>
  <c r="J41" i="18"/>
  <c r="K41" i="18"/>
  <c r="L41" i="18" s="1"/>
  <c r="J47" i="18"/>
  <c r="K47" i="18"/>
  <c r="L47" i="18" s="1"/>
  <c r="J48" i="18"/>
  <c r="K48" i="18"/>
  <c r="L48" i="18" s="1"/>
  <c r="J42" i="18"/>
  <c r="K42" i="18"/>
  <c r="L42" i="18" s="1"/>
  <c r="J44" i="18"/>
  <c r="K44" i="18"/>
  <c r="L44" i="18" s="1"/>
  <c r="M46" i="18"/>
  <c r="N46" i="18" s="1"/>
  <c r="O46" i="18" s="1"/>
  <c r="H8" i="1"/>
  <c r="K8" i="1"/>
  <c r="L8" i="1" s="1"/>
  <c r="M8" i="1" s="1"/>
  <c r="J13" i="18"/>
  <c r="K13" i="18"/>
  <c r="L13" i="18" s="1"/>
  <c r="J8" i="18"/>
  <c r="K8" i="18"/>
  <c r="L8" i="18" s="1"/>
  <c r="J3" i="18"/>
  <c r="L3" i="18"/>
  <c r="M6" i="18"/>
  <c r="N6" i="18" s="1"/>
  <c r="O6" i="18" s="1"/>
  <c r="F92" i="18"/>
  <c r="G8" i="18"/>
  <c r="I5" i="18"/>
  <c r="I9" i="18"/>
  <c r="I10" i="18"/>
  <c r="I11" i="18"/>
  <c r="I12" i="18"/>
  <c r="I14" i="18"/>
  <c r="I15" i="18"/>
  <c r="I16" i="18"/>
  <c r="I17" i="18"/>
  <c r="I18" i="18"/>
  <c r="I19" i="18"/>
  <c r="I20" i="18"/>
  <c r="I21" i="18"/>
  <c r="I22" i="18"/>
  <c r="I23" i="18"/>
  <c r="I24" i="18"/>
  <c r="I25" i="18"/>
  <c r="I26" i="18"/>
  <c r="I27" i="18"/>
  <c r="I28" i="18"/>
  <c r="I29" i="18"/>
  <c r="I30" i="18"/>
  <c r="I31" i="18"/>
  <c r="I32" i="18"/>
  <c r="I33" i="18"/>
  <c r="I34" i="18"/>
  <c r="I35" i="18"/>
  <c r="I36" i="18"/>
  <c r="I37" i="18"/>
  <c r="I38" i="18"/>
  <c r="I39" i="18"/>
  <c r="I40" i="18"/>
  <c r="I41" i="18"/>
  <c r="I42" i="18"/>
  <c r="I43" i="18"/>
  <c r="I44" i="18"/>
  <c r="I45" i="18"/>
  <c r="I46" i="18"/>
  <c r="I47" i="18"/>
  <c r="I48" i="18"/>
  <c r="I49" i="18"/>
  <c r="I50" i="18"/>
  <c r="I51" i="18"/>
  <c r="I52" i="18"/>
  <c r="I53" i="18"/>
  <c r="I54" i="18"/>
  <c r="I55" i="18"/>
  <c r="I56" i="18"/>
  <c r="I57" i="18"/>
  <c r="I58" i="18"/>
  <c r="I59" i="18"/>
  <c r="I60" i="18"/>
  <c r="I61" i="18"/>
  <c r="I62" i="18"/>
  <c r="I63" i="18"/>
  <c r="I64" i="18"/>
  <c r="I65" i="18"/>
  <c r="I66" i="18"/>
  <c r="I67" i="18"/>
  <c r="I68" i="18"/>
  <c r="I69" i="18"/>
  <c r="I70" i="18"/>
  <c r="I71" i="18"/>
  <c r="I72" i="18"/>
  <c r="I73" i="18"/>
  <c r="I74" i="18"/>
  <c r="I75" i="18"/>
  <c r="I76" i="18"/>
  <c r="I77" i="18"/>
  <c r="I78" i="18"/>
  <c r="I79" i="18"/>
  <c r="I80" i="18"/>
  <c r="I81" i="18"/>
  <c r="I82" i="18"/>
  <c r="I83" i="18"/>
  <c r="I84" i="18"/>
  <c r="I85" i="18"/>
  <c r="I86" i="18"/>
  <c r="I87" i="18"/>
  <c r="I88" i="18"/>
  <c r="I89" i="18"/>
  <c r="I90" i="18"/>
  <c r="I91" i="18"/>
  <c r="M91" i="18" l="1"/>
  <c r="N91" i="18"/>
  <c r="O91" i="18" s="1"/>
  <c r="M67" i="18"/>
  <c r="N67" i="18" s="1"/>
  <c r="O67" i="18" s="1"/>
  <c r="M68" i="18"/>
  <c r="N68" i="18" s="1"/>
  <c r="O68" i="18" s="1"/>
  <c r="M9" i="18"/>
  <c r="N9" i="18" s="1"/>
  <c r="O9" i="18" s="1"/>
  <c r="M17" i="18"/>
  <c r="N17" i="18" s="1"/>
  <c r="O17" i="18" s="1"/>
  <c r="M49" i="18"/>
  <c r="N49" i="18" s="1"/>
  <c r="O49" i="18" s="1"/>
  <c r="M25" i="18"/>
  <c r="N25" i="18" s="1"/>
  <c r="O25" i="18" s="1"/>
  <c r="M24" i="18"/>
  <c r="N24" i="18" s="1"/>
  <c r="O24" i="18" s="1"/>
  <c r="M33" i="18"/>
  <c r="N33" i="18" s="1"/>
  <c r="O33" i="18" s="1"/>
  <c r="M37" i="18"/>
  <c r="N37" i="18" s="1"/>
  <c r="O37" i="18" s="1"/>
  <c r="M28" i="18"/>
  <c r="N28" i="18" s="1"/>
  <c r="O28" i="18" s="1"/>
  <c r="M29" i="18"/>
  <c r="N29" i="18" s="1"/>
  <c r="O29" i="18" s="1"/>
  <c r="M39" i="18"/>
  <c r="N39" i="18" s="1"/>
  <c r="O39" i="18" s="1"/>
  <c r="M38" i="18"/>
  <c r="N38" i="18" s="1"/>
  <c r="O38" i="18" s="1"/>
  <c r="M32" i="18"/>
  <c r="N32" i="18" s="1"/>
  <c r="O32" i="18" s="1"/>
  <c r="M30" i="18"/>
  <c r="N30" i="18" s="1"/>
  <c r="O30" i="18" s="1"/>
  <c r="M26" i="18"/>
  <c r="N26" i="18"/>
  <c r="O26" i="18" s="1"/>
  <c r="M27" i="18"/>
  <c r="N27" i="18" s="1"/>
  <c r="O27" i="18" s="1"/>
  <c r="M74" i="18"/>
  <c r="N74" i="18" s="1"/>
  <c r="O74" i="18" s="1"/>
  <c r="M77" i="18"/>
  <c r="N77" i="18" s="1"/>
  <c r="O77" i="18" s="1"/>
  <c r="M84" i="18"/>
  <c r="N84" i="18" s="1"/>
  <c r="O84" i="18" s="1"/>
  <c r="M78" i="18"/>
  <c r="N78" i="18" s="1"/>
  <c r="O78" i="18" s="1"/>
  <c r="M82" i="18"/>
  <c r="N82" i="18" s="1"/>
  <c r="O82" i="18" s="1"/>
  <c r="M70" i="18"/>
  <c r="N70" i="18" s="1"/>
  <c r="O70" i="18" s="1"/>
  <c r="M72" i="18"/>
  <c r="N72" i="18" s="1"/>
  <c r="O72" i="18" s="1"/>
  <c r="M83" i="18"/>
  <c r="N83" i="18" s="1"/>
  <c r="O83" i="18" s="1"/>
  <c r="M71" i="18"/>
  <c r="N71" i="18" s="1"/>
  <c r="O71" i="18" s="1"/>
  <c r="M81" i="18"/>
  <c r="N81" i="18" s="1"/>
  <c r="O81" i="18" s="1"/>
  <c r="M73" i="18"/>
  <c r="N73" i="18" s="1"/>
  <c r="O73" i="18" s="1"/>
  <c r="M79" i="18"/>
  <c r="N79" i="18" s="1"/>
  <c r="O79" i="18" s="1"/>
  <c r="M75" i="18"/>
  <c r="N75" i="18" s="1"/>
  <c r="O75" i="18" s="1"/>
  <c r="M58" i="18"/>
  <c r="N58" i="18" s="1"/>
  <c r="O58" i="18" s="1"/>
  <c r="M53" i="18"/>
  <c r="N53" i="18" s="1"/>
  <c r="O53" i="18" s="1"/>
  <c r="M56" i="18"/>
  <c r="N56" i="18" s="1"/>
  <c r="O56" i="18" s="1"/>
  <c r="M60" i="18"/>
  <c r="N60" i="18" s="1"/>
  <c r="O60" i="18" s="1"/>
  <c r="M52" i="18"/>
  <c r="N52" i="18" s="1"/>
  <c r="O52" i="18" s="1"/>
  <c r="M61" i="18"/>
  <c r="N61" i="18" s="1"/>
  <c r="O61" i="18" s="1"/>
  <c r="M88" i="18"/>
  <c r="N88" i="18" s="1"/>
  <c r="O88" i="18" s="1"/>
  <c r="M63" i="18"/>
  <c r="N63" i="18" s="1"/>
  <c r="O63" i="18" s="1"/>
  <c r="M54" i="18"/>
  <c r="N54" i="18" s="1"/>
  <c r="O54" i="18" s="1"/>
  <c r="M18" i="18"/>
  <c r="N18" i="18" s="1"/>
  <c r="O18" i="18" s="1"/>
  <c r="M19" i="18"/>
  <c r="N19" i="18" s="1"/>
  <c r="O19" i="18" s="1"/>
  <c r="M21" i="18"/>
  <c r="N21" i="18" s="1"/>
  <c r="O21" i="18" s="1"/>
  <c r="M20" i="18"/>
  <c r="N20" i="18" s="1"/>
  <c r="O20" i="18" s="1"/>
  <c r="M44" i="18"/>
  <c r="N44" i="18"/>
  <c r="O44" i="18" s="1"/>
  <c r="M48" i="18"/>
  <c r="N48" i="18" s="1"/>
  <c r="O48" i="18" s="1"/>
  <c r="M41" i="18"/>
  <c r="N41" i="18" s="1"/>
  <c r="O41" i="18" s="1"/>
  <c r="M87" i="18"/>
  <c r="N87" i="18" s="1"/>
  <c r="O87" i="18" s="1"/>
  <c r="M42" i="18"/>
  <c r="N42" i="18" s="1"/>
  <c r="O42" i="18" s="1"/>
  <c r="M47" i="18"/>
  <c r="N47" i="18" s="1"/>
  <c r="O47" i="18" s="1"/>
  <c r="M43" i="18"/>
  <c r="N43" i="18" s="1"/>
  <c r="O43" i="18" s="1"/>
  <c r="N8" i="1"/>
  <c r="O8" i="1"/>
  <c r="P8" i="1" s="1"/>
  <c r="M3" i="18"/>
  <c r="N3" i="18" s="1"/>
  <c r="O3" i="18" s="1"/>
  <c r="M13" i="18"/>
  <c r="N13" i="18" s="1"/>
  <c r="O13" i="18" s="1"/>
  <c r="M8" i="18"/>
  <c r="N8" i="18" s="1"/>
  <c r="O8" i="18" s="1"/>
  <c r="G92" i="18"/>
  <c r="H92" i="18"/>
  <c r="E9" i="1"/>
  <c r="E10" i="1"/>
  <c r="E11" i="1"/>
  <c r="E12" i="1"/>
  <c r="E13" i="1"/>
  <c r="E14" i="1"/>
  <c r="E15" i="1"/>
  <c r="E16" i="1"/>
  <c r="E7" i="1"/>
  <c r="K14" i="1" l="1"/>
  <c r="L14" i="1" s="1"/>
  <c r="M14" i="1" s="1"/>
  <c r="H14" i="1"/>
  <c r="H10" i="1"/>
  <c r="K10" i="1"/>
  <c r="L10" i="1" s="1"/>
  <c r="M10" i="1" s="1"/>
  <c r="K7" i="1"/>
  <c r="H7" i="1"/>
  <c r="K13" i="1"/>
  <c r="L13" i="1" s="1"/>
  <c r="M13" i="1" s="1"/>
  <c r="H13" i="1"/>
  <c r="K9" i="1"/>
  <c r="L9" i="1" s="1"/>
  <c r="M9" i="1" s="1"/>
  <c r="H9" i="1"/>
  <c r="H16" i="1"/>
  <c r="K16" i="1"/>
  <c r="L16" i="1" s="1"/>
  <c r="M16" i="1" s="1"/>
  <c r="H12" i="1"/>
  <c r="K12" i="1"/>
  <c r="L12" i="1" s="1"/>
  <c r="M12" i="1" s="1"/>
  <c r="H15" i="1"/>
  <c r="K15" i="1"/>
  <c r="L15" i="1" s="1"/>
  <c r="M15" i="1" s="1"/>
  <c r="H11" i="1"/>
  <c r="K11" i="1"/>
  <c r="L11" i="1" s="1"/>
  <c r="M11" i="1" s="1"/>
  <c r="D4" i="18"/>
  <c r="E17" i="1"/>
  <c r="N13" i="1" l="1"/>
  <c r="O13" i="1"/>
  <c r="P13" i="1" s="1"/>
  <c r="N11" i="1"/>
  <c r="O11" i="1" s="1"/>
  <c r="P11" i="1" s="1"/>
  <c r="N12" i="1"/>
  <c r="O12" i="1" s="1"/>
  <c r="P12" i="1" s="1"/>
  <c r="N9" i="1"/>
  <c r="O9" i="1" s="1"/>
  <c r="P9" i="1" s="1"/>
  <c r="N14" i="1"/>
  <c r="O14" i="1"/>
  <c r="P14" i="1" s="1"/>
  <c r="N15" i="1"/>
  <c r="O15" i="1" s="1"/>
  <c r="P15" i="1" s="1"/>
  <c r="N16" i="1"/>
  <c r="O16" i="1" s="1"/>
  <c r="N10" i="1"/>
  <c r="O10" i="1" s="1"/>
  <c r="P10" i="1" s="1"/>
  <c r="C7" i="18"/>
  <c r="C92" i="18" s="1"/>
  <c r="C97" i="18" s="1"/>
  <c r="C9" i="21"/>
  <c r="C94" i="21" s="1"/>
  <c r="H17" i="1"/>
  <c r="I4" i="18"/>
  <c r="D8" i="18"/>
  <c r="I8" i="18" s="1"/>
  <c r="D6" i="18"/>
  <c r="I6" i="18" s="1"/>
  <c r="K17" i="1"/>
  <c r="E7" i="18" s="1"/>
  <c r="O7" i="1" l="1"/>
  <c r="P7" i="1" s="1"/>
  <c r="M17" i="1"/>
  <c r="N17" i="1"/>
  <c r="J7" i="18"/>
  <c r="K7" i="18"/>
  <c r="L7" i="18" s="1"/>
  <c r="E9" i="21"/>
  <c r="D7" i="18"/>
  <c r="I7" i="18" s="1"/>
  <c r="D9" i="21"/>
  <c r="D3" i="18"/>
  <c r="I3" i="18" s="1"/>
  <c r="D13" i="18"/>
  <c r="I13" i="18" s="1"/>
  <c r="O17" i="1" l="1"/>
  <c r="Q16" i="1"/>
  <c r="M7" i="18"/>
  <c r="M92" i="18" s="1"/>
  <c r="L92" i="18"/>
  <c r="F9" i="21"/>
  <c r="F94" i="21" s="1"/>
  <c r="D94" i="21"/>
  <c r="J92" i="18"/>
  <c r="E92" i="18"/>
  <c r="E97" i="18" s="1"/>
  <c r="G9" i="21"/>
  <c r="G94" i="21" s="1"/>
  <c r="E94" i="21"/>
  <c r="D92" i="18"/>
  <c r="D97" i="18" s="1"/>
  <c r="I92" i="18"/>
  <c r="Q17" i="1" l="1"/>
  <c r="P16" i="1"/>
  <c r="P17" i="1" s="1"/>
  <c r="N7" i="18"/>
  <c r="K95" i="18"/>
  <c r="O7" i="18" l="1"/>
  <c r="N92" i="18"/>
</calcChain>
</file>

<file path=xl/comments1.xml><?xml version="1.0" encoding="utf-8"?>
<comments xmlns="http://schemas.openxmlformats.org/spreadsheetml/2006/main">
  <authors>
    <author>jtomczyk</author>
  </authors>
  <commentList>
    <comment ref="F4" authorId="0">
      <text>
        <r>
          <rPr>
            <b/>
            <sz val="9"/>
            <color indexed="81"/>
            <rFont val="Tahoma"/>
            <charset val="1"/>
          </rPr>
          <t>jtomczyk:</t>
        </r>
        <r>
          <rPr>
            <sz val="9"/>
            <color indexed="81"/>
            <rFont val="Tahoma"/>
            <charset val="1"/>
          </rPr>
          <t xml:space="preserve">
Dodałam 11 dni do każdej komórki w kolumnie F</t>
        </r>
      </text>
    </comment>
  </commentList>
</comments>
</file>

<file path=xl/sharedStrings.xml><?xml version="1.0" encoding="utf-8"?>
<sst xmlns="http://schemas.openxmlformats.org/spreadsheetml/2006/main" count="5791" uniqueCount="246">
  <si>
    <t>Lp</t>
  </si>
  <si>
    <t>Miesiąc</t>
  </si>
  <si>
    <t>Ilość osób wg. poszczególnych  stawek opłat</t>
  </si>
  <si>
    <t>Miesięczna opłata za gospodarowanie odpadami na nieruchomości</t>
  </si>
  <si>
    <t>stawka 5 zł</t>
  </si>
  <si>
    <t>stawka 9 zł</t>
  </si>
  <si>
    <t>lipiec 2013</t>
  </si>
  <si>
    <t>sierpień 2013</t>
  </si>
  <si>
    <t>wrzesień 2013</t>
  </si>
  <si>
    <t>październik 2013</t>
  </si>
  <si>
    <t>listopad 2013</t>
  </si>
  <si>
    <t>grudzień 2013</t>
  </si>
  <si>
    <t>styczeń 2014</t>
  </si>
  <si>
    <t>luty 2014</t>
  </si>
  <si>
    <t>marzec 2014</t>
  </si>
  <si>
    <t>Cicha 3</t>
  </si>
  <si>
    <t>Cicha 9</t>
  </si>
  <si>
    <t>Cicha 11</t>
  </si>
  <si>
    <t>Cicha 13</t>
  </si>
  <si>
    <t>Cicha 15</t>
  </si>
  <si>
    <t>Cicha 17</t>
  </si>
  <si>
    <t>Aleje Tysiąclecia 3</t>
  </si>
  <si>
    <t>Aleje Tysiąclecia 5</t>
  </si>
  <si>
    <t>Chopina 15</t>
  </si>
  <si>
    <t>Chopina 19</t>
  </si>
  <si>
    <t>Cmentarna 14</t>
  </si>
  <si>
    <t>Cmentarna 16</t>
  </si>
  <si>
    <t>Orlicz-Dreszera 12</t>
  </si>
  <si>
    <t>Orlicz-Dreszera 18</t>
  </si>
  <si>
    <t>Krzywe Koło 34</t>
  </si>
  <si>
    <t>Lubelska 85</t>
  </si>
  <si>
    <t>Lubelska 87</t>
  </si>
  <si>
    <t>Lubelska 91</t>
  </si>
  <si>
    <t>Lipowa 8</t>
  </si>
  <si>
    <t>NR</t>
  </si>
  <si>
    <t>RAZEM</t>
  </si>
  <si>
    <t>kwicień 2014</t>
  </si>
  <si>
    <t>Kwota odsetek</t>
  </si>
  <si>
    <t>Liczba dni zwłoki</t>
  </si>
  <si>
    <t>maj 2014</t>
  </si>
  <si>
    <t>czerwiec 2014</t>
  </si>
  <si>
    <t>lipiec 2014</t>
  </si>
  <si>
    <t>sierpień 2014</t>
  </si>
  <si>
    <t>wrzesień 2014</t>
  </si>
  <si>
    <t>stawka 6 zł</t>
  </si>
  <si>
    <t>stawka 10 zł</t>
  </si>
  <si>
    <t>Suma</t>
  </si>
  <si>
    <t>suma</t>
  </si>
  <si>
    <t>Kwota odsetek po wyłączeniu</t>
  </si>
  <si>
    <t>kwiecień 2014</t>
  </si>
  <si>
    <t>ul. Cicha 3</t>
  </si>
  <si>
    <t>ul. Cicha 7</t>
  </si>
  <si>
    <t>ul. Cicha 9</t>
  </si>
  <si>
    <t>ul. Cicha 11</t>
  </si>
  <si>
    <t>ul. Cicha 13</t>
  </si>
  <si>
    <t>ul. Cicha 15</t>
  </si>
  <si>
    <t>ul. Cicha 15A</t>
  </si>
  <si>
    <t>ul. Cicha 17</t>
  </si>
  <si>
    <t>ul. 3-go maja 24 D</t>
  </si>
  <si>
    <t>ul. 3-go maja 2</t>
  </si>
  <si>
    <t xml:space="preserve">ul. 3-go maja 24 </t>
  </si>
  <si>
    <t>ul. 3-go maja 24 E</t>
  </si>
  <si>
    <t>ul. 3-go maja 40</t>
  </si>
  <si>
    <t>ul. 3-go maja 42</t>
  </si>
  <si>
    <t>ul. Zielona 9</t>
  </si>
  <si>
    <t>ul. Mickiewicza 8A</t>
  </si>
  <si>
    <t>ul. Słowackiego 3A</t>
  </si>
  <si>
    <t>ul. Słowackiego 13</t>
  </si>
  <si>
    <t>ul. Słowackiego 47A</t>
  </si>
  <si>
    <t>ul. Szaniawskiego 66</t>
  </si>
  <si>
    <t>ul. Szaniawskiego 68</t>
  </si>
  <si>
    <t>ul. 1-go Maja 59</t>
  </si>
  <si>
    <t>ul. 1-go Maja 61</t>
  </si>
  <si>
    <t>BLOK</t>
  </si>
  <si>
    <t>NALEŻNOŚĆ ŁĄCZNA + ODSETKI ŁĄCZNIE</t>
  </si>
  <si>
    <t> 3-go Maja 40</t>
  </si>
  <si>
    <t xml:space="preserve"> 3-go Maja 42</t>
  </si>
  <si>
    <t xml:space="preserve"> Słowackiego 47 A</t>
  </si>
  <si>
    <t xml:space="preserve"> 3-go Maja 24</t>
  </si>
  <si>
    <t xml:space="preserve"> 3-go Maja 24D</t>
  </si>
  <si>
    <t xml:space="preserve"> 3-go Maja 24 E </t>
  </si>
  <si>
    <t>Chopina 19 B</t>
  </si>
  <si>
    <t>Chopina 19 A</t>
  </si>
  <si>
    <t>3-go Maja 2</t>
  </si>
  <si>
    <t xml:space="preserve"> Słowackiego 13</t>
  </si>
  <si>
    <t>Lipowa 6 A</t>
  </si>
  <si>
    <t>Lipowa 1 A</t>
  </si>
  <si>
    <t xml:space="preserve">Szaniawskiego 66 </t>
  </si>
  <si>
    <t xml:space="preserve"> Szaniawskiego 68</t>
  </si>
  <si>
    <t xml:space="preserve">Słowackiego 3 A </t>
  </si>
  <si>
    <t>Słowackiego 3 B</t>
  </si>
  <si>
    <t>1000-lecia 3</t>
  </si>
  <si>
    <t>1000-lecia 5</t>
  </si>
  <si>
    <t xml:space="preserve">Powstańców W-wy 1 </t>
  </si>
  <si>
    <t>Powstańców W-wy 3</t>
  </si>
  <si>
    <t>Powstańców W-wy 5</t>
  </si>
  <si>
    <t>Powstańców W-wy 7</t>
  </si>
  <si>
    <t>Powstańców W-wy 15</t>
  </si>
  <si>
    <t>Powstańców W-wy 17</t>
  </si>
  <si>
    <t>Powstańców W-wy 21</t>
  </si>
  <si>
    <t>Powstańców W-wy 71</t>
  </si>
  <si>
    <t>Powstańców W-wy 73</t>
  </si>
  <si>
    <t>Powstańców W-wy 75</t>
  </si>
  <si>
    <t>Powstańców W-wy 77</t>
  </si>
  <si>
    <t>Powstańców W-wy 79</t>
  </si>
  <si>
    <t>A. Mickiewicza 8 A</t>
  </si>
  <si>
    <t>Cicha 5</t>
  </si>
  <si>
    <t xml:space="preserve">Cicha 7 </t>
  </si>
  <si>
    <t>Krzywe Koło 34 B</t>
  </si>
  <si>
    <t>1-go Maja 59</t>
  </si>
  <si>
    <t>1-go Maja 61</t>
  </si>
  <si>
    <t>1-go Maja 63</t>
  </si>
  <si>
    <t>1-go Maja 69</t>
  </si>
  <si>
    <t>1-go Maja 71</t>
  </si>
  <si>
    <t>1-go Maja 73</t>
  </si>
  <si>
    <t>1-go Maja 75</t>
  </si>
  <si>
    <t>1-go Maja 81</t>
  </si>
  <si>
    <t>1-go Maja 85</t>
  </si>
  <si>
    <t>1-go Maja 79</t>
  </si>
  <si>
    <t>1-go Maja 83</t>
  </si>
  <si>
    <t>1-go Maja 87</t>
  </si>
  <si>
    <t xml:space="preserve"> Lubelska 63</t>
  </si>
  <si>
    <t xml:space="preserve"> Lubelska 73</t>
  </si>
  <si>
    <t xml:space="preserve"> Lubelska 77</t>
  </si>
  <si>
    <t xml:space="preserve"> Lubelska 79 </t>
  </si>
  <si>
    <t xml:space="preserve"> 1-go Maja 77</t>
  </si>
  <si>
    <t xml:space="preserve"> Popiełuszki 2</t>
  </si>
  <si>
    <t xml:space="preserve"> Popiełuszki 4</t>
  </si>
  <si>
    <t xml:space="preserve"> Popiełuszki 8</t>
  </si>
  <si>
    <t xml:space="preserve"> Popiełuszki 10</t>
  </si>
  <si>
    <t xml:space="preserve"> Popiełuszki 10 A</t>
  </si>
  <si>
    <t xml:space="preserve"> Popiełuszki 6</t>
  </si>
  <si>
    <t xml:space="preserve"> Popiełuszki 5</t>
  </si>
  <si>
    <t xml:space="preserve"> Popiełuszki 7</t>
  </si>
  <si>
    <t xml:space="preserve"> Popiełuszki 9</t>
  </si>
  <si>
    <t xml:space="preserve"> Popiełuszki 11</t>
  </si>
  <si>
    <t xml:space="preserve"> Popiełuszki 13</t>
  </si>
  <si>
    <t xml:space="preserve"> Popiełuszki 12</t>
  </si>
  <si>
    <t xml:space="preserve"> Popiełuszki 14</t>
  </si>
  <si>
    <t xml:space="preserve"> Popiełuszki 16</t>
  </si>
  <si>
    <t xml:space="preserve"> Popiełuszki 25</t>
  </si>
  <si>
    <t xml:space="preserve"> Krzywe Koło 34C</t>
  </si>
  <si>
    <t xml:space="preserve"> Zielona 9</t>
  </si>
  <si>
    <t>Cicha 15 A</t>
  </si>
  <si>
    <t xml:space="preserve"> 1-go Maja 65</t>
  </si>
  <si>
    <t xml:space="preserve"> Lubelska 89</t>
  </si>
  <si>
    <t xml:space="preserve"> Lubelska 93</t>
  </si>
  <si>
    <t>ODSETKI PO WYŁĄCZENIU</t>
  </si>
  <si>
    <t>NALEŻNOŚĆ ŁĄCZNA + ODSETKI ŁĄCZNIE PO WYŁĄCZENIU</t>
  </si>
  <si>
    <t xml:space="preserve"> </t>
  </si>
  <si>
    <t>Liczba dni zwłoki po wyłączeniu</t>
  </si>
  <si>
    <t>Odsetki za zwłokę po wyłączeniu</t>
  </si>
  <si>
    <t>Odsetki za zwłokę - przed decyzją o wyłączeniu</t>
  </si>
  <si>
    <t>ul. 1-go Maja 63</t>
  </si>
  <si>
    <t>ul. 1-go Maja 65</t>
  </si>
  <si>
    <t>ul. 1-go Maja 69</t>
  </si>
  <si>
    <t>ul. 1-go Maja 71</t>
  </si>
  <si>
    <t>ul. 1-go Maja 73</t>
  </si>
  <si>
    <t>ul. 1-go Maja 75</t>
  </si>
  <si>
    <t>ul. 1-go Maja 77</t>
  </si>
  <si>
    <t>ul. 1-go Maja 79</t>
  </si>
  <si>
    <t>ul. 1-go Maja 81</t>
  </si>
  <si>
    <t>ul. 1-go Maja 83</t>
  </si>
  <si>
    <t>ul. 1-go Maja 85</t>
  </si>
  <si>
    <t>ul. 1-go Maja 87</t>
  </si>
  <si>
    <t>ul. Ks. J. Popiełuszki 2</t>
  </si>
  <si>
    <t>ul. Ks. J. Popiełuszki 4</t>
  </si>
  <si>
    <t>ul. Ks. J. Popiełuszki 5</t>
  </si>
  <si>
    <t>ul. Ks. J. Popiełuszki 6</t>
  </si>
  <si>
    <t>ul. Ks. J. Popiełuszki 7</t>
  </si>
  <si>
    <t>ul. Ks. J. Popiełuszki 8</t>
  </si>
  <si>
    <t>ul. Ks. J. Popiełuszki 9</t>
  </si>
  <si>
    <t>ul. Ks. J. Popiełuszki 10</t>
  </si>
  <si>
    <t>ul. Ks. J. Popiełuszki 10A</t>
  </si>
  <si>
    <t>ul. Ks. J. Popiełuszki 11</t>
  </si>
  <si>
    <t>ul. Ks. J. Popiełuszki 12</t>
  </si>
  <si>
    <t>ul. Ks. J. Popiełuszki 13</t>
  </si>
  <si>
    <t>ul. Ks. J. Popiełuszki 14</t>
  </si>
  <si>
    <t>ul. Ks. J. Popiełuszki 16</t>
  </si>
  <si>
    <t>ul. Ks. J. Popiełuszki 25</t>
  </si>
  <si>
    <t xml:space="preserve">ODSETKI </t>
  </si>
  <si>
    <t xml:space="preserve"> ODSETKI </t>
  </si>
  <si>
    <t xml:space="preserve"> ODSETKI PO WYŁĄCZENIU</t>
  </si>
  <si>
    <t>SUMA</t>
  </si>
  <si>
    <t>Należność</t>
  </si>
  <si>
    <t>Odsetki</t>
  </si>
  <si>
    <t>Odsetki po 
wyłączeniu</t>
  </si>
  <si>
    <t>RÓŻNICA</t>
  </si>
  <si>
    <t>październik 2014</t>
  </si>
  <si>
    <t>listopad 2014</t>
  </si>
  <si>
    <t>grudzień 2014</t>
  </si>
  <si>
    <t>Należność za miesiąc:</t>
  </si>
  <si>
    <t>Stawka 10% (do 08.10.2014 r.)</t>
  </si>
  <si>
    <t>Stawka 8% (od 09.10.2014 r.)</t>
  </si>
  <si>
    <t>Przed wyłączeniem</t>
  </si>
  <si>
    <t>Po wyłączeniu*</t>
  </si>
  <si>
    <t>* Wyłączenie obejmuje okresy od 05.01.2014r. do 03.04.2014r. oraz od 27.08.2014r. do 10.10.2014r.</t>
  </si>
  <si>
    <t>stawka 10%</t>
  </si>
  <si>
    <t>stawka 8%</t>
  </si>
  <si>
    <t>NALEŻNOŚĆ ZA OKRES LIPIEC 2013 - KWIECIEŃ 2014</t>
  </si>
  <si>
    <t>ul. Cicha  5</t>
  </si>
  <si>
    <t>ul. Chopina 19</t>
  </si>
  <si>
    <t xml:space="preserve">ul. Powstańców Warszawy 1 </t>
  </si>
  <si>
    <t>ul. Powstańców Warszawy 3</t>
  </si>
  <si>
    <t>ul. Powstańców Warszawy 5</t>
  </si>
  <si>
    <t>ul. Powstańców Warszawy 7</t>
  </si>
  <si>
    <t>ul. Powstańców Warszawy 15</t>
  </si>
  <si>
    <t>ul. Powstańców Warszawy 17</t>
  </si>
  <si>
    <t>ul. Powstańców Warszawy 21</t>
  </si>
  <si>
    <t>ul. Powstańców Warszawy 71</t>
  </si>
  <si>
    <t>ul. Powstańców Warszawy 73</t>
  </si>
  <si>
    <t>ul. Powstańców Warszawy 75</t>
  </si>
  <si>
    <t>ul. Powstańców Warszawy 77</t>
  </si>
  <si>
    <t>ul. Powstańców Warszawy 79</t>
  </si>
  <si>
    <t>ul. Chopina 15</t>
  </si>
  <si>
    <t>ul. Chopina 19A</t>
  </si>
  <si>
    <t>ul. Chopina 19B</t>
  </si>
  <si>
    <t>ul. Cmentarna 14</t>
  </si>
  <si>
    <t>ul. Cmentarna 16</t>
  </si>
  <si>
    <t>ul. Orlicz-Dreszera 12</t>
  </si>
  <si>
    <t>ul. Orlicz-Dreszera 18</t>
  </si>
  <si>
    <t>ul. Krzywe Koło 34</t>
  </si>
  <si>
    <t>ul. Krzywe Koło 34B</t>
  </si>
  <si>
    <t>ul. Krzywe Koło 34C</t>
  </si>
  <si>
    <t>ul. Lipowa 1a</t>
  </si>
  <si>
    <t>ul. Lipowa 6A</t>
  </si>
  <si>
    <t>ul. Lipowa 8</t>
  </si>
  <si>
    <t>ul. Lubelska 63</t>
  </si>
  <si>
    <t>ul. Lubelska 73</t>
  </si>
  <si>
    <t>ul. Lubelska 77</t>
  </si>
  <si>
    <t>ul. Lubelska 79</t>
  </si>
  <si>
    <t>ul. Lubelska 85</t>
  </si>
  <si>
    <t>ul. Lubelska 87</t>
  </si>
  <si>
    <t>ul. Lubelska 89</t>
  </si>
  <si>
    <t>ul. Lubelska 91</t>
  </si>
  <si>
    <t>ul. Lubelska 93</t>
  </si>
  <si>
    <t xml:space="preserve">STAN NA DZIEŃ 18.02.2015r. </t>
  </si>
  <si>
    <t>ul. Słowackiego 3B</t>
  </si>
  <si>
    <t>Odsetki i należności za okres od lipca 2013 do kwietnia 2014 (stan na 18.02.2015 r.)</t>
  </si>
  <si>
    <t>NALEŻNOŚĆ ZA OKRES MAJ 2014 - STYCZEŃ 2015</t>
  </si>
  <si>
    <t>styczeń 2015</t>
  </si>
  <si>
    <t>Należność główna</t>
  </si>
  <si>
    <t>Sprawdzenie</t>
  </si>
  <si>
    <t>Proporcjonalne rozliczenie odsetek i należności głównej</t>
  </si>
  <si>
    <t>Księgowanie należności głównej</t>
  </si>
  <si>
    <t>Księgowanie odsetek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</si>
</sst>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6" formatCode="#,##0\ &quot;zł&quot;;[Red]\-#,##0\ &quot;zł&quot;"/>
    <numFmt numFmtId="43" formatCode="_-* #,##0.00\ _z_ł_-;\-* #,##0.00\ _z_ł_-;_-* &quot;-&quot;??\ _z_ł_-;_-@_-"/>
    <numFmt numFmtId="164" formatCode="#,##0\ &quot;zł&quot;"/>
    <numFmt numFmtId="165" formatCode="#,##0.00\ &quot;zł&quot;"/>
  </numFmts>
  <fonts count="15" x14ac:knownFonts="1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sz val="8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4"/>
      <color indexed="8"/>
      <name val="Calibri"/>
      <family val="2"/>
      <charset val="238"/>
    </font>
    <font>
      <b/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4"/>
      <name val="Calibri"/>
      <family val="2"/>
      <charset val="238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20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0066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/>
      <right/>
      <top/>
      <bottom style="thick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 style="thin">
        <color indexed="64"/>
      </top>
      <bottom/>
      <diagonal/>
    </border>
    <border>
      <left style="thick">
        <color auto="1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1" fillId="0" borderId="0"/>
    <xf numFmtId="43" fontId="10" fillId="0" borderId="0" applyFont="0" applyFill="0" applyBorder="0" applyAlignment="0" applyProtection="0"/>
  </cellStyleXfs>
  <cellXfs count="204">
    <xf numFmtId="0" fontId="0" fillId="0" borderId="0" xfId="0"/>
    <xf numFmtId="49" fontId="0" fillId="0" borderId="1" xfId="0" applyNumberFormat="1" applyBorder="1"/>
    <xf numFmtId="0" fontId="0" fillId="0" borderId="1" xfId="0" applyBorder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 applyBorder="1" applyAlignment="1">
      <alignment vertical="center"/>
    </xf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49" fontId="0" fillId="0" borderId="0" xfId="0" applyNumberFormat="1" applyBorder="1"/>
    <xf numFmtId="2" fontId="0" fillId="0" borderId="0" xfId="0" applyNumberFormat="1" applyBorder="1"/>
    <xf numFmtId="2" fontId="1" fillId="0" borderId="0" xfId="0" applyNumberFormat="1" applyFont="1" applyBorder="1"/>
    <xf numFmtId="1" fontId="0" fillId="0" borderId="0" xfId="0" applyNumberFormat="1"/>
    <xf numFmtId="0" fontId="0" fillId="0" borderId="3" xfId="0" applyBorder="1" applyAlignment="1">
      <alignment horizontal="center"/>
    </xf>
    <xf numFmtId="49" fontId="0" fillId="0" borderId="3" xfId="0" applyNumberFormat="1" applyBorder="1"/>
    <xf numFmtId="0" fontId="0" fillId="0" borderId="3" xfId="0" applyBorder="1"/>
    <xf numFmtId="2" fontId="0" fillId="0" borderId="0" xfId="0" applyNumberFormat="1" applyBorder="1" applyAlignment="1"/>
    <xf numFmtId="1" fontId="0" fillId="0" borderId="0" xfId="0" applyNumberFormat="1" applyBorder="1"/>
    <xf numFmtId="0" fontId="0" fillId="0" borderId="1" xfId="0" applyNumberFormat="1" applyBorder="1"/>
    <xf numFmtId="0" fontId="0" fillId="0" borderId="0" xfId="0" applyAlignment="1">
      <alignment horizontal="center"/>
    </xf>
    <xf numFmtId="6" fontId="3" fillId="2" borderId="1" xfId="0" applyNumberFormat="1" applyFont="1" applyFill="1" applyBorder="1"/>
    <xf numFmtId="2" fontId="0" fillId="0" borderId="10" xfId="0" applyNumberFormat="1" applyBorder="1" applyAlignment="1"/>
    <xf numFmtId="0" fontId="0" fillId="0" borderId="12" xfId="0" applyBorder="1"/>
    <xf numFmtId="0" fontId="0" fillId="0" borderId="6" xfId="0" applyBorder="1"/>
    <xf numFmtId="2" fontId="0" fillId="0" borderId="8" xfId="0" applyNumberFormat="1" applyBorder="1" applyAlignment="1"/>
    <xf numFmtId="0" fontId="4" fillId="4" borderId="12" xfId="0" applyFont="1" applyFill="1" applyBorder="1"/>
    <xf numFmtId="1" fontId="4" fillId="4" borderId="12" xfId="0" applyNumberFormat="1" applyFont="1" applyFill="1" applyBorder="1" applyAlignment="1"/>
    <xf numFmtId="0" fontId="5" fillId="0" borderId="0" xfId="0" applyFont="1" applyFill="1" applyAlignment="1">
      <alignment horizontal="center"/>
    </xf>
    <xf numFmtId="0" fontId="0" fillId="0" borderId="0" xfId="0" applyFill="1"/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/>
    <xf numFmtId="0" fontId="3" fillId="2" borderId="2" xfId="0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Border="1"/>
    <xf numFmtId="2" fontId="4" fillId="4" borderId="12" xfId="0" applyNumberFormat="1" applyFont="1" applyFill="1" applyBorder="1"/>
    <xf numFmtId="1" fontId="4" fillId="4" borderId="12" xfId="0" applyNumberFormat="1" applyFont="1" applyFill="1" applyBorder="1"/>
    <xf numFmtId="2" fontId="4" fillId="4" borderId="12" xfId="0" applyNumberFormat="1" applyFont="1" applyFill="1" applyBorder="1" applyAlignment="1"/>
    <xf numFmtId="0" fontId="0" fillId="2" borderId="12" xfId="0" applyFill="1" applyBorder="1"/>
    <xf numFmtId="0" fontId="3" fillId="4" borderId="12" xfId="0" applyFont="1" applyFill="1" applyBorder="1"/>
    <xf numFmtId="0" fontId="3" fillId="4" borderId="12" xfId="0" applyFont="1" applyFill="1" applyBorder="1" applyAlignment="1">
      <alignment wrapText="1"/>
    </xf>
    <xf numFmtId="164" fontId="0" fillId="5" borderId="12" xfId="0" applyNumberFormat="1" applyFill="1" applyBorder="1"/>
    <xf numFmtId="164" fontId="0" fillId="3" borderId="12" xfId="0" applyNumberFormat="1" applyFill="1" applyBorder="1"/>
    <xf numFmtId="164" fontId="6" fillId="5" borderId="12" xfId="0" applyNumberFormat="1" applyFont="1" applyFill="1" applyBorder="1"/>
    <xf numFmtId="0" fontId="0" fillId="0" borderId="0" xfId="0" applyAlignment="1">
      <alignment horizontal="center"/>
    </xf>
    <xf numFmtId="1" fontId="0" fillId="6" borderId="12" xfId="0" applyNumberFormat="1" applyFill="1" applyBorder="1"/>
    <xf numFmtId="0" fontId="0" fillId="6" borderId="12" xfId="0" applyFill="1" applyBorder="1"/>
    <xf numFmtId="1" fontId="0" fillId="7" borderId="12" xfId="0" applyNumberFormat="1" applyFill="1" applyBorder="1"/>
    <xf numFmtId="1" fontId="3" fillId="7" borderId="12" xfId="0" applyNumberFormat="1" applyFont="1" applyFill="1" applyBorder="1"/>
    <xf numFmtId="1" fontId="3" fillId="6" borderId="12" xfId="0" applyNumberFormat="1" applyFont="1" applyFill="1" applyBorder="1"/>
    <xf numFmtId="2" fontId="4" fillId="0" borderId="18" xfId="0" applyNumberFormat="1" applyFont="1" applyFill="1" applyBorder="1" applyAlignment="1"/>
    <xf numFmtId="1" fontId="4" fillId="0" borderId="18" xfId="0" applyNumberFormat="1" applyFont="1" applyFill="1" applyBorder="1" applyAlignment="1"/>
    <xf numFmtId="2" fontId="4" fillId="0" borderId="0" xfId="0" applyNumberFormat="1" applyFont="1" applyFill="1" applyBorder="1" applyAlignment="1"/>
    <xf numFmtId="1" fontId="4" fillId="0" borderId="0" xfId="0" applyNumberFormat="1" applyFont="1" applyFill="1" applyBorder="1" applyAlignment="1"/>
    <xf numFmtId="0" fontId="3" fillId="6" borderId="12" xfId="0" applyFont="1" applyFill="1" applyBorder="1" applyAlignment="1">
      <alignment horizontal="center" wrapText="1"/>
    </xf>
    <xf numFmtId="164" fontId="0" fillId="0" borderId="0" xfId="0" applyNumberFormat="1"/>
    <xf numFmtId="164" fontId="7" fillId="8" borderId="20" xfId="0" applyNumberFormat="1" applyFont="1" applyFill="1" applyBorder="1"/>
    <xf numFmtId="164" fontId="9" fillId="10" borderId="20" xfId="0" applyNumberFormat="1" applyFont="1" applyFill="1" applyBorder="1"/>
    <xf numFmtId="164" fontId="7" fillId="11" borderId="20" xfId="0" applyNumberFormat="1" applyFont="1" applyFill="1" applyBorder="1"/>
    <xf numFmtId="0" fontId="3" fillId="8" borderId="20" xfId="0" applyFont="1" applyFill="1" applyBorder="1" applyAlignment="1">
      <alignment horizontal="left" vertical="center"/>
    </xf>
    <xf numFmtId="0" fontId="3" fillId="10" borderId="20" xfId="0" applyFont="1" applyFill="1" applyBorder="1" applyAlignment="1">
      <alignment horizontal="left" vertical="center"/>
    </xf>
    <xf numFmtId="0" fontId="3" fillId="11" borderId="20" xfId="0" applyFont="1" applyFill="1" applyBorder="1" applyAlignment="1">
      <alignment horizontal="left" vertical="center" wrapText="1"/>
    </xf>
    <xf numFmtId="0" fontId="7" fillId="9" borderId="20" xfId="0" applyFont="1" applyFill="1" applyBorder="1"/>
    <xf numFmtId="0" fontId="8" fillId="12" borderId="0" xfId="0" applyFont="1" applyFill="1"/>
    <xf numFmtId="49" fontId="0" fillId="15" borderId="7" xfId="0" applyNumberFormat="1" applyFill="1" applyBorder="1"/>
    <xf numFmtId="49" fontId="0" fillId="15" borderId="1" xfId="0" applyNumberFormat="1" applyFill="1" applyBorder="1"/>
    <xf numFmtId="49" fontId="0" fillId="15" borderId="22" xfId="0" applyNumberFormat="1" applyFill="1" applyBorder="1"/>
    <xf numFmtId="49" fontId="0" fillId="14" borderId="21" xfId="0" applyNumberFormat="1" applyFill="1" applyBorder="1" applyAlignment="1">
      <alignment wrapText="1"/>
    </xf>
    <xf numFmtId="0" fontId="0" fillId="14" borderId="21" xfId="0" applyFill="1" applyBorder="1" applyAlignment="1">
      <alignment wrapText="1"/>
    </xf>
    <xf numFmtId="49" fontId="0" fillId="13" borderId="21" xfId="0" applyNumberFormat="1" applyFill="1" applyBorder="1" applyAlignment="1">
      <alignment wrapText="1"/>
    </xf>
    <xf numFmtId="0" fontId="0" fillId="13" borderId="21" xfId="0" applyFill="1" applyBorder="1" applyAlignment="1">
      <alignment wrapText="1"/>
    </xf>
    <xf numFmtId="0" fontId="0" fillId="16" borderId="7" xfId="0" applyFill="1" applyBorder="1"/>
    <xf numFmtId="0" fontId="0" fillId="16" borderId="1" xfId="0" applyFill="1" applyBorder="1"/>
    <xf numFmtId="0" fontId="0" fillId="17" borderId="7" xfId="0" applyNumberFormat="1" applyFill="1" applyBorder="1"/>
    <xf numFmtId="0" fontId="0" fillId="17" borderId="7" xfId="0" applyFill="1" applyBorder="1"/>
    <xf numFmtId="0" fontId="0" fillId="17" borderId="1" xfId="0" applyNumberFormat="1" applyFill="1" applyBorder="1"/>
    <xf numFmtId="0" fontId="0" fillId="17" borderId="1" xfId="0" applyFill="1" applyBorder="1"/>
    <xf numFmtId="0" fontId="0" fillId="17" borderId="22" xfId="0" applyFill="1" applyBorder="1"/>
    <xf numFmtId="49" fontId="0" fillId="15" borderId="21" xfId="0" applyNumberFormat="1" applyFill="1" applyBorder="1" applyAlignment="1">
      <alignment wrapText="1"/>
    </xf>
    <xf numFmtId="0" fontId="0" fillId="15" borderId="21" xfId="0" applyFill="1" applyBorder="1"/>
    <xf numFmtId="0" fontId="3" fillId="6" borderId="12" xfId="0" applyFont="1" applyFill="1" applyBorder="1" applyAlignment="1">
      <alignment wrapText="1"/>
    </xf>
    <xf numFmtId="1" fontId="3" fillId="7" borderId="12" xfId="0" applyNumberFormat="1" applyFont="1" applyFill="1" applyBorder="1" applyAlignment="1">
      <alignment wrapText="1"/>
    </xf>
    <xf numFmtId="1" fontId="3" fillId="7" borderId="12" xfId="0" applyNumberFormat="1" applyFont="1" applyFill="1" applyBorder="1" applyAlignment="1">
      <alignment horizontal="center" wrapText="1"/>
    </xf>
    <xf numFmtId="0" fontId="10" fillId="0" borderId="1" xfId="0" applyNumberFormat="1" applyFont="1" applyBorder="1"/>
    <xf numFmtId="0" fontId="10" fillId="0" borderId="6" xfId="0" applyFont="1" applyBorder="1"/>
    <xf numFmtId="0" fontId="11" fillId="0" borderId="1" xfId="1" applyBorder="1"/>
    <xf numFmtId="0" fontId="11" fillId="0" borderId="1" xfId="1" applyBorder="1"/>
    <xf numFmtId="0" fontId="11" fillId="0" borderId="1" xfId="1" applyBorder="1"/>
    <xf numFmtId="0" fontId="11" fillId="0" borderId="1" xfId="1" applyBorder="1"/>
    <xf numFmtId="0" fontId="11" fillId="0" borderId="1" xfId="1" applyBorder="1"/>
    <xf numFmtId="0" fontId="11" fillId="0" borderId="1" xfId="1" applyBorder="1"/>
    <xf numFmtId="0" fontId="11" fillId="0" borderId="1" xfId="1" applyBorder="1"/>
    <xf numFmtId="0" fontId="11" fillId="0" borderId="1" xfId="1" applyBorder="1"/>
    <xf numFmtId="0" fontId="11" fillId="0" borderId="1" xfId="1" applyBorder="1"/>
    <xf numFmtId="0" fontId="11" fillId="0" borderId="1" xfId="1" applyBorder="1"/>
    <xf numFmtId="0" fontId="11" fillId="0" borderId="1" xfId="1" applyBorder="1"/>
    <xf numFmtId="0" fontId="11" fillId="0" borderId="1" xfId="1" applyBorder="1"/>
    <xf numFmtId="0" fontId="11" fillId="0" borderId="1" xfId="1" applyBorder="1"/>
    <xf numFmtId="0" fontId="11" fillId="0" borderId="1" xfId="1" applyBorder="1"/>
    <xf numFmtId="0" fontId="11" fillId="0" borderId="1" xfId="1" applyBorder="1"/>
    <xf numFmtId="0" fontId="11" fillId="0" borderId="1" xfId="1" applyBorder="1"/>
    <xf numFmtId="0" fontId="11" fillId="0" borderId="1" xfId="1" applyBorder="1"/>
    <xf numFmtId="0" fontId="11" fillId="0" borderId="1" xfId="1" applyBorder="1"/>
    <xf numFmtId="0" fontId="11" fillId="0" borderId="1" xfId="1" applyBorder="1"/>
    <xf numFmtId="0" fontId="11" fillId="0" borderId="1" xfId="1" applyBorder="1"/>
    <xf numFmtId="0" fontId="11" fillId="0" borderId="1" xfId="1" applyBorder="1"/>
    <xf numFmtId="0" fontId="11" fillId="0" borderId="1" xfId="1" applyBorder="1"/>
    <xf numFmtId="0" fontId="11" fillId="0" borderId="1" xfId="1" applyBorder="1"/>
    <xf numFmtId="0" fontId="11" fillId="0" borderId="1" xfId="1" applyBorder="1"/>
    <xf numFmtId="0" fontId="11" fillId="0" borderId="1" xfId="1" applyBorder="1"/>
    <xf numFmtId="0" fontId="11" fillId="0" borderId="1" xfId="1" applyBorder="1"/>
    <xf numFmtId="0" fontId="11" fillId="0" borderId="1" xfId="1" applyBorder="1"/>
    <xf numFmtId="0" fontId="11" fillId="0" borderId="1" xfId="1" applyBorder="1"/>
    <xf numFmtId="0" fontId="11" fillId="0" borderId="1" xfId="1" applyBorder="1"/>
    <xf numFmtId="0" fontId="11" fillId="0" borderId="1" xfId="1" applyBorder="1"/>
    <xf numFmtId="0" fontId="11" fillId="0" borderId="1" xfId="1" applyBorder="1"/>
    <xf numFmtId="0" fontId="11" fillId="0" borderId="1" xfId="1" applyBorder="1"/>
    <xf numFmtId="0" fontId="11" fillId="0" borderId="1" xfId="1" applyBorder="1"/>
    <xf numFmtId="0" fontId="11" fillId="0" borderId="1" xfId="1" applyBorder="1"/>
    <xf numFmtId="0" fontId="11" fillId="0" borderId="1" xfId="1" applyBorder="1"/>
    <xf numFmtId="0" fontId="11" fillId="0" borderId="1" xfId="1" applyBorder="1"/>
    <xf numFmtId="0" fontId="11" fillId="0" borderId="1" xfId="1" applyBorder="1"/>
    <xf numFmtId="0" fontId="11" fillId="0" borderId="1" xfId="1" applyBorder="1"/>
    <xf numFmtId="0" fontId="11" fillId="0" borderId="1" xfId="1" applyBorder="1"/>
    <xf numFmtId="0" fontId="11" fillId="0" borderId="1" xfId="1" applyBorder="1"/>
    <xf numFmtId="0" fontId="3" fillId="6" borderId="12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12" fillId="0" borderId="0" xfId="0" applyFont="1" applyFill="1" applyAlignment="1"/>
    <xf numFmtId="0" fontId="3" fillId="6" borderId="12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Fill="1" applyBorder="1"/>
    <xf numFmtId="1" fontId="3" fillId="0" borderId="0" xfId="0" applyNumberFormat="1" applyFont="1" applyFill="1" applyBorder="1"/>
    <xf numFmtId="1" fontId="0" fillId="0" borderId="0" xfId="0" applyNumberFormat="1" applyFill="1" applyBorder="1"/>
    <xf numFmtId="0" fontId="6" fillId="0" borderId="0" xfId="0" applyFont="1" applyFill="1" applyAlignment="1"/>
    <xf numFmtId="0" fontId="5" fillId="0" borderId="0" xfId="0" applyFont="1" applyFill="1" applyAlignment="1"/>
    <xf numFmtId="0" fontId="6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5" fillId="0" borderId="0" xfId="0" applyFont="1" applyFill="1" applyAlignment="1">
      <alignment horizontal="center"/>
    </xf>
    <xf numFmtId="1" fontId="0" fillId="0" borderId="1" xfId="0" applyNumberFormat="1" applyBorder="1"/>
    <xf numFmtId="1" fontId="0" fillId="0" borderId="1" xfId="2" applyNumberFormat="1" applyFont="1" applyBorder="1"/>
    <xf numFmtId="164" fontId="3" fillId="0" borderId="0" xfId="0" applyNumberFormat="1" applyFont="1" applyFill="1"/>
    <xf numFmtId="49" fontId="0" fillId="0" borderId="0" xfId="0" applyNumberFormat="1" applyBorder="1" applyAlignment="1">
      <alignment vertical="center" wrapText="1"/>
    </xf>
    <xf numFmtId="3" fontId="0" fillId="0" borderId="0" xfId="0" applyNumberFormat="1" applyBorder="1"/>
    <xf numFmtId="4" fontId="0" fillId="0" borderId="0" xfId="0" applyNumberFormat="1" applyBorder="1"/>
    <xf numFmtId="3" fontId="0" fillId="0" borderId="0" xfId="0" applyNumberFormat="1"/>
    <xf numFmtId="10" fontId="0" fillId="0" borderId="0" xfId="0" applyNumberFormat="1"/>
    <xf numFmtId="0" fontId="3" fillId="4" borderId="15" xfId="0" applyFont="1" applyFill="1" applyBorder="1" applyAlignment="1">
      <alignment wrapText="1"/>
    </xf>
    <xf numFmtId="164" fontId="0" fillId="3" borderId="15" xfId="0" applyNumberFormat="1" applyFill="1" applyBorder="1"/>
    <xf numFmtId="164" fontId="6" fillId="5" borderId="15" xfId="0" applyNumberFormat="1" applyFont="1" applyFill="1" applyBorder="1"/>
    <xf numFmtId="10" fontId="3" fillId="4" borderId="20" xfId="0" applyNumberFormat="1" applyFont="1" applyFill="1" applyBorder="1" applyAlignment="1">
      <alignment horizontal="center" vertical="center" wrapText="1"/>
    </xf>
    <xf numFmtId="0" fontId="3" fillId="4" borderId="20" xfId="0" applyFont="1" applyFill="1" applyBorder="1" applyAlignment="1">
      <alignment horizontal="center" vertical="center" wrapText="1"/>
    </xf>
    <xf numFmtId="10" fontId="0" fillId="0" borderId="20" xfId="0" applyNumberFormat="1" applyBorder="1"/>
    <xf numFmtId="165" fontId="0" fillId="0" borderId="20" xfId="0" applyNumberFormat="1" applyBorder="1"/>
    <xf numFmtId="0" fontId="0" fillId="0" borderId="20" xfId="0" applyBorder="1"/>
    <xf numFmtId="164" fontId="6" fillId="5" borderId="20" xfId="0" applyNumberFormat="1" applyFont="1" applyFill="1" applyBorder="1"/>
    <xf numFmtId="0" fontId="3" fillId="7" borderId="0" xfId="0" applyFont="1" applyFill="1" applyBorder="1" applyAlignment="1">
      <alignment horizontal="center" wrapText="1"/>
    </xf>
    <xf numFmtId="1" fontId="3" fillId="7" borderId="0" xfId="0" applyNumberFormat="1" applyFont="1" applyFill="1" applyBorder="1"/>
    <xf numFmtId="1" fontId="4" fillId="4" borderId="0" xfId="0" applyNumberFormat="1" applyFont="1" applyFill="1" applyBorder="1" applyAlignment="1"/>
    <xf numFmtId="10" fontId="0" fillId="7" borderId="0" xfId="0" applyNumberFormat="1" applyFont="1" applyFill="1" applyBorder="1"/>
    <xf numFmtId="3" fontId="0" fillId="7" borderId="0" xfId="0" applyNumberFormat="1" applyFont="1" applyFill="1" applyBorder="1"/>
    <xf numFmtId="3" fontId="3" fillId="7" borderId="0" xfId="0" applyNumberFormat="1" applyFont="1" applyFill="1" applyBorder="1"/>
    <xf numFmtId="3" fontId="4" fillId="4" borderId="0" xfId="0" applyNumberFormat="1" applyFont="1" applyFill="1" applyBorder="1" applyAlignment="1"/>
    <xf numFmtId="3" fontId="0" fillId="19" borderId="0" xfId="0" applyNumberFormat="1" applyFont="1" applyFill="1" applyBorder="1"/>
    <xf numFmtId="3" fontId="3" fillId="19" borderId="0" xfId="0" applyNumberFormat="1" applyFont="1" applyFill="1" applyBorder="1"/>
    <xf numFmtId="0" fontId="6" fillId="2" borderId="15" xfId="0" applyFont="1" applyFill="1" applyBorder="1" applyAlignment="1">
      <alignment horizontal="right"/>
    </xf>
    <xf numFmtId="0" fontId="6" fillId="2" borderId="16" xfId="0" applyFont="1" applyFill="1" applyBorder="1" applyAlignment="1">
      <alignment horizontal="right"/>
    </xf>
    <xf numFmtId="0" fontId="12" fillId="18" borderId="0" xfId="0" applyFont="1" applyFill="1" applyAlignment="1">
      <alignment horizontal="center"/>
    </xf>
    <xf numFmtId="0" fontId="0" fillId="0" borderId="19" xfId="0" applyBorder="1" applyAlignment="1">
      <alignment horizontal="center"/>
    </xf>
    <xf numFmtId="10" fontId="3" fillId="4" borderId="26" xfId="0" applyNumberFormat="1" applyFont="1" applyFill="1" applyBorder="1" applyAlignment="1">
      <alignment horizontal="center" vertical="center" wrapText="1"/>
    </xf>
    <xf numFmtId="10" fontId="3" fillId="4" borderId="27" xfId="0" applyNumberFormat="1" applyFont="1" applyFill="1" applyBorder="1" applyAlignment="1">
      <alignment horizontal="center" vertical="center" wrapText="1"/>
    </xf>
    <xf numFmtId="0" fontId="3" fillId="4" borderId="28" xfId="0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/>
    </xf>
    <xf numFmtId="0" fontId="3" fillId="7" borderId="14" xfId="0" applyFont="1" applyFill="1" applyBorder="1" applyAlignment="1">
      <alignment horizontal="center" wrapText="1"/>
    </xf>
    <xf numFmtId="0" fontId="3" fillId="7" borderId="17" xfId="0" applyFont="1" applyFill="1" applyBorder="1" applyAlignment="1">
      <alignment horizontal="center" wrapText="1"/>
    </xf>
    <xf numFmtId="0" fontId="3" fillId="7" borderId="12" xfId="0" applyFont="1" applyFill="1" applyBorder="1" applyAlignment="1">
      <alignment horizontal="center" wrapText="1"/>
    </xf>
    <xf numFmtId="0" fontId="3" fillId="7" borderId="15" xfId="0" applyFont="1" applyFill="1" applyBorder="1" applyAlignment="1">
      <alignment horizontal="center" wrapText="1"/>
    </xf>
    <xf numFmtId="0" fontId="3" fillId="7" borderId="23" xfId="0" applyFont="1" applyFill="1" applyBorder="1" applyAlignment="1">
      <alignment horizontal="center" wrapText="1"/>
    </xf>
    <xf numFmtId="0" fontId="3" fillId="7" borderId="16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vertical="center"/>
    </xf>
    <xf numFmtId="0" fontId="3" fillId="2" borderId="5" xfId="0" applyFont="1" applyFill="1" applyBorder="1" applyAlignment="1">
      <alignment vertical="center"/>
    </xf>
    <xf numFmtId="0" fontId="3" fillId="2" borderId="6" xfId="0" applyFont="1" applyFill="1" applyBorder="1" applyAlignment="1">
      <alignment vertical="center"/>
    </xf>
    <xf numFmtId="0" fontId="3" fillId="2" borderId="7" xfId="0" applyFont="1" applyFill="1" applyBorder="1" applyAlignment="1">
      <alignment vertical="center"/>
    </xf>
    <xf numFmtId="0" fontId="3" fillId="2" borderId="8" xfId="0" applyFont="1" applyFill="1" applyBorder="1" applyAlignment="1">
      <alignment horizontal="center" vertical="center" wrapText="1" shrinkToFit="1"/>
    </xf>
    <xf numFmtId="0" fontId="3" fillId="2" borderId="13" xfId="0" applyFont="1" applyFill="1" applyBorder="1" applyAlignment="1">
      <alignment horizontal="center" vertical="center" wrapText="1" shrinkToFit="1"/>
    </xf>
    <xf numFmtId="0" fontId="3" fillId="2" borderId="10" xfId="0" applyFont="1" applyFill="1" applyBorder="1" applyAlignment="1">
      <alignment horizontal="center" wrapText="1"/>
    </xf>
    <xf numFmtId="0" fontId="3" fillId="2" borderId="11" xfId="0" applyFont="1" applyFill="1" applyBorder="1" applyAlignment="1">
      <alignment horizontal="center" wrapText="1"/>
    </xf>
    <xf numFmtId="1" fontId="3" fillId="6" borderId="14" xfId="0" applyNumberFormat="1" applyFont="1" applyFill="1" applyBorder="1" applyAlignment="1">
      <alignment horizontal="center" wrapText="1"/>
    </xf>
    <xf numFmtId="1" fontId="3" fillId="6" borderId="17" xfId="0" applyNumberFormat="1" applyFont="1" applyFill="1" applyBorder="1" applyAlignment="1">
      <alignment horizontal="center" wrapText="1"/>
    </xf>
    <xf numFmtId="0" fontId="3" fillId="6" borderId="15" xfId="0" applyFont="1" applyFill="1" applyBorder="1" applyAlignment="1">
      <alignment horizontal="center" wrapText="1"/>
    </xf>
    <xf numFmtId="0" fontId="3" fillId="6" borderId="23" xfId="0" applyFont="1" applyFill="1" applyBorder="1" applyAlignment="1">
      <alignment horizontal="center" wrapText="1"/>
    </xf>
    <xf numFmtId="0" fontId="3" fillId="6" borderId="16" xfId="0" applyFont="1" applyFill="1" applyBorder="1" applyAlignment="1">
      <alignment horizontal="center" wrapText="1"/>
    </xf>
    <xf numFmtId="0" fontId="3" fillId="6" borderId="24" xfId="0" applyFont="1" applyFill="1" applyBorder="1" applyAlignment="1">
      <alignment horizontal="center" wrapText="1"/>
    </xf>
    <xf numFmtId="0" fontId="3" fillId="6" borderId="25" xfId="0" applyFont="1" applyFill="1" applyBorder="1" applyAlignment="1">
      <alignment horizontal="center" wrapText="1"/>
    </xf>
    <xf numFmtId="1" fontId="3" fillId="7" borderId="24" xfId="0" applyNumberFormat="1" applyFont="1" applyFill="1" applyBorder="1" applyAlignment="1">
      <alignment horizontal="center" wrapText="1"/>
    </xf>
    <xf numFmtId="1" fontId="3" fillId="7" borderId="25" xfId="0" applyNumberFormat="1" applyFont="1" applyFill="1" applyBorder="1" applyAlignment="1">
      <alignment horizontal="center" wrapText="1"/>
    </xf>
    <xf numFmtId="0" fontId="3" fillId="2" borderId="8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3" fillId="2" borderId="9" xfId="0" applyFont="1" applyFill="1" applyBorder="1" applyAlignment="1">
      <alignment horizontal="center" wrapText="1"/>
    </xf>
    <xf numFmtId="0" fontId="3" fillId="6" borderId="12" xfId="0" applyFont="1" applyFill="1" applyBorder="1" applyAlignment="1">
      <alignment horizontal="center" wrapText="1"/>
    </xf>
    <xf numFmtId="0" fontId="5" fillId="2" borderId="0" xfId="0" applyFont="1" applyFill="1" applyAlignment="1">
      <alignment horizontal="center"/>
    </xf>
    <xf numFmtId="0" fontId="5" fillId="0" borderId="0" xfId="0" applyFont="1" applyFill="1" applyAlignment="1">
      <alignment horizontal="center"/>
    </xf>
    <xf numFmtId="0" fontId="0" fillId="13" borderId="21" xfId="0" applyFill="1" applyBorder="1" applyAlignment="1">
      <alignment horizontal="center"/>
    </xf>
    <xf numFmtId="0" fontId="0" fillId="14" borderId="21" xfId="0" applyFill="1" applyBorder="1" applyAlignment="1">
      <alignment horizontal="center"/>
    </xf>
    <xf numFmtId="0" fontId="6" fillId="9" borderId="0" xfId="0" applyFont="1" applyFill="1" applyAlignment="1">
      <alignment horizontal="center"/>
    </xf>
    <xf numFmtId="0" fontId="0" fillId="13" borderId="0" xfId="0" applyFill="1" applyAlignment="1">
      <alignment horizontal="center" wrapText="1"/>
    </xf>
  </cellXfs>
  <cellStyles count="3">
    <cellStyle name="Dziesiętny" xfId="2" builtinId="3"/>
    <cellStyle name="Normalny" xfId="0" builtinId="0"/>
    <cellStyle name="Normalny 2" xfId="1"/>
  </cellStyles>
  <dxfs count="0"/>
  <tableStyles count="0" defaultTableStyle="TableStyleMedium2" defaultPivotStyle="PivotStyleLight16"/>
  <colors>
    <mruColors>
      <color rgb="FFFFCC99"/>
      <color rgb="FFFFCC66"/>
      <color rgb="FFFF0066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762000</xdr:colOff>
      <xdr:row>92</xdr:row>
      <xdr:rowOff>19050</xdr:rowOff>
    </xdr:from>
    <xdr:to>
      <xdr:col>2</xdr:col>
      <xdr:colOff>771525</xdr:colOff>
      <xdr:row>96</xdr:row>
      <xdr:rowOff>19050</xdr:rowOff>
    </xdr:to>
    <xdr:cxnSp macro="">
      <xdr:nvCxnSpPr>
        <xdr:cNvPr id="3" name="Łącznik prosty ze strzałką 2"/>
        <xdr:cNvCxnSpPr/>
      </xdr:nvCxnSpPr>
      <xdr:spPr>
        <a:xfrm flipH="1">
          <a:off x="2714625" y="20126325"/>
          <a:ext cx="9525" cy="771525"/>
        </a:xfrm>
        <a:prstGeom prst="straightConnector1">
          <a:avLst/>
        </a:prstGeom>
        <a:ln>
          <a:tailEnd type="arrow"/>
        </a:ln>
      </xdr:spPr>
      <xdr:style>
        <a:lnRef idx="3">
          <a:schemeClr val="accent6"/>
        </a:lnRef>
        <a:fillRef idx="0">
          <a:schemeClr val="accent6"/>
        </a:fillRef>
        <a:effectRef idx="2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2</xdr:col>
      <xdr:colOff>1104900</xdr:colOff>
      <xdr:row>92</xdr:row>
      <xdr:rowOff>9525</xdr:rowOff>
    </xdr:from>
    <xdr:to>
      <xdr:col>5</xdr:col>
      <xdr:colOff>619125</xdr:colOff>
      <xdr:row>95</xdr:row>
      <xdr:rowOff>171450</xdr:rowOff>
    </xdr:to>
    <xdr:cxnSp macro="">
      <xdr:nvCxnSpPr>
        <xdr:cNvPr id="5" name="Łącznik prosty ze strzałką 4"/>
        <xdr:cNvCxnSpPr/>
      </xdr:nvCxnSpPr>
      <xdr:spPr>
        <a:xfrm flipH="1">
          <a:off x="3057525" y="20116800"/>
          <a:ext cx="3343275" cy="742950"/>
        </a:xfrm>
        <a:prstGeom prst="straightConnector1">
          <a:avLst/>
        </a:prstGeom>
        <a:ln>
          <a:solidFill>
            <a:schemeClr val="accent6"/>
          </a:solidFill>
          <a:tailEnd type="arrow"/>
        </a:ln>
      </xdr:spPr>
      <xdr:style>
        <a:lnRef idx="3">
          <a:schemeClr val="accent6"/>
        </a:lnRef>
        <a:fillRef idx="0">
          <a:schemeClr val="accent6"/>
        </a:fillRef>
        <a:effectRef idx="2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3</xdr:col>
      <xdr:colOff>676275</xdr:colOff>
      <xdr:row>92</xdr:row>
      <xdr:rowOff>9525</xdr:rowOff>
    </xdr:from>
    <xdr:to>
      <xdr:col>3</xdr:col>
      <xdr:colOff>676275</xdr:colOff>
      <xdr:row>96</xdr:row>
      <xdr:rowOff>9525</xdr:rowOff>
    </xdr:to>
    <xdr:cxnSp macro="">
      <xdr:nvCxnSpPr>
        <xdr:cNvPr id="7" name="Łącznik prosty ze strzałką 6"/>
        <xdr:cNvCxnSpPr/>
      </xdr:nvCxnSpPr>
      <xdr:spPr>
        <a:xfrm>
          <a:off x="4219575" y="20116800"/>
          <a:ext cx="0" cy="771525"/>
        </a:xfrm>
        <a:prstGeom prst="straightConnector1">
          <a:avLst/>
        </a:prstGeom>
        <a:ln>
          <a:tailEnd type="arrow"/>
        </a:ln>
      </xdr:spPr>
      <xdr:style>
        <a:lnRef idx="3">
          <a:schemeClr val="accent4"/>
        </a:lnRef>
        <a:fillRef idx="0">
          <a:schemeClr val="accent4"/>
        </a:fillRef>
        <a:effectRef idx="2">
          <a:schemeClr val="accent4"/>
        </a:effectRef>
        <a:fontRef idx="minor">
          <a:schemeClr val="tx1"/>
        </a:fontRef>
      </xdr:style>
    </xdr:cxnSp>
    <xdr:clientData/>
  </xdr:twoCellAnchor>
  <xdr:twoCellAnchor>
    <xdr:from>
      <xdr:col>4</xdr:col>
      <xdr:colOff>476250</xdr:colOff>
      <xdr:row>92</xdr:row>
      <xdr:rowOff>9525</xdr:rowOff>
    </xdr:from>
    <xdr:to>
      <xdr:col>4</xdr:col>
      <xdr:colOff>485775</xdr:colOff>
      <xdr:row>96</xdr:row>
      <xdr:rowOff>9525</xdr:rowOff>
    </xdr:to>
    <xdr:cxnSp macro="">
      <xdr:nvCxnSpPr>
        <xdr:cNvPr id="11" name="Łącznik prosty ze strzałką 10"/>
        <xdr:cNvCxnSpPr/>
      </xdr:nvCxnSpPr>
      <xdr:spPr>
        <a:xfrm flipH="1">
          <a:off x="5257800" y="20116800"/>
          <a:ext cx="9525" cy="771525"/>
        </a:xfrm>
        <a:prstGeom prst="straightConnector1">
          <a:avLst/>
        </a:prstGeom>
        <a:ln>
          <a:solidFill>
            <a:schemeClr val="bg2">
              <a:lumMod val="25000"/>
            </a:schemeClr>
          </a:solidFill>
          <a:tailEnd type="arrow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781050</xdr:colOff>
      <xdr:row>92</xdr:row>
      <xdr:rowOff>9525</xdr:rowOff>
    </xdr:from>
    <xdr:to>
      <xdr:col>7</xdr:col>
      <xdr:colOff>647700</xdr:colOff>
      <xdr:row>95</xdr:row>
      <xdr:rowOff>171450</xdr:rowOff>
    </xdr:to>
    <xdr:cxnSp macro="">
      <xdr:nvCxnSpPr>
        <xdr:cNvPr id="13" name="Łącznik prosty ze strzałką 12"/>
        <xdr:cNvCxnSpPr/>
      </xdr:nvCxnSpPr>
      <xdr:spPr>
        <a:xfrm flipH="1">
          <a:off x="5562600" y="20116800"/>
          <a:ext cx="3076575" cy="742950"/>
        </a:xfrm>
        <a:prstGeom prst="straightConnector1">
          <a:avLst/>
        </a:prstGeom>
        <a:ln>
          <a:solidFill>
            <a:schemeClr val="bg2">
              <a:lumMod val="25000"/>
            </a:schemeClr>
          </a:solidFill>
          <a:tailEnd type="arrow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95"/>
  <sheetViews>
    <sheetView workbookViewId="0">
      <selection activeCell="G47" sqref="G47"/>
    </sheetView>
  </sheetViews>
  <sheetFormatPr defaultRowHeight="15" x14ac:dyDescent="0.25"/>
  <cols>
    <col min="1" max="1" width="4.85546875" customWidth="1"/>
    <col min="2" max="3" width="21.42578125" customWidth="1"/>
    <col min="4" max="4" width="15" customWidth="1"/>
    <col min="5" max="5" width="15.7109375" customWidth="1"/>
    <col min="6" max="6" width="19.85546875" customWidth="1"/>
    <col min="7" max="7" width="21.42578125" customWidth="1"/>
  </cols>
  <sheetData>
    <row r="2" spans="1:8" ht="18.75" x14ac:dyDescent="0.3">
      <c r="A2" s="164" t="s">
        <v>238</v>
      </c>
      <c r="B2" s="164"/>
      <c r="C2" s="164"/>
      <c r="D2" s="164"/>
      <c r="E2" s="164"/>
      <c r="F2" s="164"/>
      <c r="G2" s="164"/>
      <c r="H2" s="125"/>
    </row>
    <row r="3" spans="1:8" ht="15.75" thickBot="1" x14ac:dyDescent="0.3">
      <c r="B3" s="5"/>
      <c r="C3" s="5"/>
      <c r="D3" s="6"/>
    </row>
    <row r="4" spans="1:8" ht="52.5" customHeight="1" thickTop="1" thickBot="1" x14ac:dyDescent="0.3">
      <c r="A4" s="37" t="s">
        <v>34</v>
      </c>
      <c r="B4" s="37" t="s">
        <v>73</v>
      </c>
      <c r="C4" s="38" t="s">
        <v>199</v>
      </c>
      <c r="D4" s="38" t="s">
        <v>180</v>
      </c>
      <c r="E4" s="38" t="s">
        <v>147</v>
      </c>
      <c r="F4" s="38" t="s">
        <v>74</v>
      </c>
      <c r="G4" s="38" t="s">
        <v>148</v>
      </c>
    </row>
    <row r="5" spans="1:8" ht="16.5" thickTop="1" thickBot="1" x14ac:dyDescent="0.3">
      <c r="A5" s="36">
        <v>1</v>
      </c>
      <c r="B5" s="36" t="s">
        <v>75</v>
      </c>
      <c r="C5" s="39">
        <f>'3 Maja'!E101</f>
        <v>5592</v>
      </c>
      <c r="D5" s="39">
        <f>'3 Maja'!H101</f>
        <v>647</v>
      </c>
      <c r="E5" s="40">
        <f>'3 Maja'!K101</f>
        <v>471</v>
      </c>
      <c r="F5" s="39">
        <f>C5+D5</f>
        <v>6239</v>
      </c>
      <c r="G5" s="40">
        <f>C5+E5</f>
        <v>6063</v>
      </c>
    </row>
    <row r="6" spans="1:8" ht="16.5" thickTop="1" thickBot="1" x14ac:dyDescent="0.3">
      <c r="A6" s="36">
        <v>2</v>
      </c>
      <c r="B6" s="36" t="s">
        <v>76</v>
      </c>
      <c r="C6" s="39">
        <f>'3 Maja'!E122</f>
        <v>4525</v>
      </c>
      <c r="D6" s="39">
        <f>'3 Maja'!H122</f>
        <v>526</v>
      </c>
      <c r="E6" s="40">
        <f>'3 Maja'!K122</f>
        <v>383</v>
      </c>
      <c r="F6" s="39">
        <f t="shared" ref="F6:F69" si="0">C6+D6</f>
        <v>5051</v>
      </c>
      <c r="G6" s="40">
        <f t="shared" ref="G6:G69" si="1">C6+E6</f>
        <v>4908</v>
      </c>
    </row>
    <row r="7" spans="1:8" ht="16.5" thickTop="1" thickBot="1" x14ac:dyDescent="0.3">
      <c r="A7" s="36">
        <v>3</v>
      </c>
      <c r="B7" s="36" t="s">
        <v>77</v>
      </c>
      <c r="C7" s="39">
        <f>Słowackiego!E82</f>
        <v>6207</v>
      </c>
      <c r="D7" s="39">
        <f>Słowackiego!H82</f>
        <v>720</v>
      </c>
      <c r="E7" s="40">
        <f>Słowackiego!K82</f>
        <v>524</v>
      </c>
      <c r="F7" s="39">
        <f t="shared" si="0"/>
        <v>6927</v>
      </c>
      <c r="G7" s="40">
        <f t="shared" si="1"/>
        <v>6731</v>
      </c>
    </row>
    <row r="8" spans="1:8" ht="16.5" thickTop="1" thickBot="1" x14ac:dyDescent="0.3">
      <c r="A8" s="36">
        <v>4</v>
      </c>
      <c r="B8" s="36" t="s">
        <v>78</v>
      </c>
      <c r="C8" s="39">
        <f>'3 Maja'!E59</f>
        <v>3045</v>
      </c>
      <c r="D8" s="39">
        <f>'3 Maja'!H59</f>
        <v>353</v>
      </c>
      <c r="E8" s="40">
        <f>'3 Maja'!K59</f>
        <v>257</v>
      </c>
      <c r="F8" s="39">
        <f t="shared" si="0"/>
        <v>3398</v>
      </c>
      <c r="G8" s="40">
        <f t="shared" si="1"/>
        <v>3302</v>
      </c>
    </row>
    <row r="9" spans="1:8" ht="16.5" thickTop="1" thickBot="1" x14ac:dyDescent="0.3">
      <c r="A9" s="36">
        <v>5</v>
      </c>
      <c r="B9" s="36" t="s">
        <v>79</v>
      </c>
      <c r="C9" s="39">
        <f>'3 Maja'!E17</f>
        <v>4560</v>
      </c>
      <c r="D9" s="39">
        <f>'3 Maja'!H17</f>
        <v>528</v>
      </c>
      <c r="E9" s="40">
        <f>'3 Maja'!K17</f>
        <v>385</v>
      </c>
      <c r="F9" s="39">
        <f t="shared" si="0"/>
        <v>5088</v>
      </c>
      <c r="G9" s="40">
        <f t="shared" si="1"/>
        <v>4945</v>
      </c>
    </row>
    <row r="10" spans="1:8" ht="16.5" thickTop="1" thickBot="1" x14ac:dyDescent="0.3">
      <c r="A10" s="36">
        <v>6</v>
      </c>
      <c r="B10" s="36" t="s">
        <v>80</v>
      </c>
      <c r="C10" s="39">
        <f>'3 Maja'!E80</f>
        <v>3346</v>
      </c>
      <c r="D10" s="39">
        <f>'3 Maja'!H80</f>
        <v>389</v>
      </c>
      <c r="E10" s="40">
        <f>'3 Maja'!K80</f>
        <v>284</v>
      </c>
      <c r="F10" s="39">
        <f t="shared" si="0"/>
        <v>3735</v>
      </c>
      <c r="G10" s="40">
        <f t="shared" si="1"/>
        <v>3630</v>
      </c>
    </row>
    <row r="11" spans="1:8" ht="16.5" thickTop="1" thickBot="1" x14ac:dyDescent="0.3">
      <c r="A11" s="36">
        <v>7</v>
      </c>
      <c r="B11" s="36" t="s">
        <v>33</v>
      </c>
      <c r="C11" s="39">
        <f>Lipowa!E51</f>
        <v>2680</v>
      </c>
      <c r="D11" s="39">
        <f>Lipowa!H51</f>
        <v>310</v>
      </c>
      <c r="E11" s="40">
        <f>Lipowa!K51</f>
        <v>227</v>
      </c>
      <c r="F11" s="39">
        <f t="shared" si="0"/>
        <v>2990</v>
      </c>
      <c r="G11" s="40">
        <f t="shared" si="1"/>
        <v>2907</v>
      </c>
    </row>
    <row r="12" spans="1:8" ht="16.5" thickTop="1" thickBot="1" x14ac:dyDescent="0.3">
      <c r="A12" s="36">
        <v>8</v>
      </c>
      <c r="B12" s="36" t="s">
        <v>81</v>
      </c>
      <c r="C12" s="39">
        <f>Chopina!E68</f>
        <v>2670</v>
      </c>
      <c r="D12" s="39">
        <f>Chopina!H68</f>
        <v>309</v>
      </c>
      <c r="E12" s="40">
        <f>Chopina!K68</f>
        <v>226</v>
      </c>
      <c r="F12" s="39">
        <f t="shared" si="0"/>
        <v>2979</v>
      </c>
      <c r="G12" s="40">
        <f t="shared" si="1"/>
        <v>2896</v>
      </c>
    </row>
    <row r="13" spans="1:8" ht="16.5" thickTop="1" thickBot="1" x14ac:dyDescent="0.3">
      <c r="A13" s="36">
        <v>9</v>
      </c>
      <c r="B13" s="36" t="s">
        <v>24</v>
      </c>
      <c r="C13" s="39">
        <f>Chopina!E34</f>
        <v>2740</v>
      </c>
      <c r="D13" s="39">
        <f>Chopina!H34</f>
        <v>318</v>
      </c>
      <c r="E13" s="40">
        <f>Chopina!K34</f>
        <v>233</v>
      </c>
      <c r="F13" s="39">
        <f t="shared" si="0"/>
        <v>3058</v>
      </c>
      <c r="G13" s="40">
        <f t="shared" si="1"/>
        <v>2973</v>
      </c>
    </row>
    <row r="14" spans="1:8" ht="16.5" thickTop="1" thickBot="1" x14ac:dyDescent="0.3">
      <c r="A14" s="36">
        <v>10</v>
      </c>
      <c r="B14" s="36" t="s">
        <v>82</v>
      </c>
      <c r="C14" s="39">
        <f>Chopina!E51</f>
        <v>3056</v>
      </c>
      <c r="D14" s="39">
        <f>Chopina!H51</f>
        <v>359</v>
      </c>
      <c r="E14" s="40">
        <f>Chopina!K51</f>
        <v>261</v>
      </c>
      <c r="F14" s="39">
        <f t="shared" si="0"/>
        <v>3415</v>
      </c>
      <c r="G14" s="40">
        <f t="shared" si="1"/>
        <v>3317</v>
      </c>
    </row>
    <row r="15" spans="1:8" ht="16.5" thickTop="1" thickBot="1" x14ac:dyDescent="0.3">
      <c r="A15" s="36">
        <v>11</v>
      </c>
      <c r="B15" s="36" t="s">
        <v>83</v>
      </c>
      <c r="C15" s="39">
        <f>'3 Maja'!E38</f>
        <v>11534</v>
      </c>
      <c r="D15" s="39">
        <f>'3 Maja'!H38</f>
        <v>1337</v>
      </c>
      <c r="E15" s="40">
        <f>'3 Maja'!K38</f>
        <v>975</v>
      </c>
      <c r="F15" s="39">
        <f t="shared" si="0"/>
        <v>12871</v>
      </c>
      <c r="G15" s="40">
        <f t="shared" si="1"/>
        <v>12509</v>
      </c>
    </row>
    <row r="16" spans="1:8" ht="16.5" thickTop="1" thickBot="1" x14ac:dyDescent="0.3">
      <c r="A16" s="36">
        <v>12</v>
      </c>
      <c r="B16" s="36" t="s">
        <v>23</v>
      </c>
      <c r="C16" s="39">
        <f>Chopina!E17</f>
        <v>6644</v>
      </c>
      <c r="D16" s="39">
        <f>Chopina!H17</f>
        <v>770</v>
      </c>
      <c r="E16" s="40">
        <f>Chopina!K17</f>
        <v>564</v>
      </c>
      <c r="F16" s="39">
        <f t="shared" si="0"/>
        <v>7414</v>
      </c>
      <c r="G16" s="40">
        <f t="shared" si="1"/>
        <v>7208</v>
      </c>
    </row>
    <row r="17" spans="1:7" ht="16.5" thickTop="1" thickBot="1" x14ac:dyDescent="0.3">
      <c r="A17" s="36">
        <v>13</v>
      </c>
      <c r="B17" s="36" t="s">
        <v>84</v>
      </c>
      <c r="C17" s="39">
        <f>Słowackiego!E60</f>
        <v>3590</v>
      </c>
      <c r="D17" s="39">
        <f>Słowackiego!H60</f>
        <v>418</v>
      </c>
      <c r="E17" s="40">
        <f>Słowackiego!K60</f>
        <v>306</v>
      </c>
      <c r="F17" s="39">
        <f t="shared" si="0"/>
        <v>4008</v>
      </c>
      <c r="G17" s="40">
        <f t="shared" si="1"/>
        <v>3896</v>
      </c>
    </row>
    <row r="18" spans="1:7" ht="16.5" thickTop="1" thickBot="1" x14ac:dyDescent="0.3">
      <c r="A18" s="36">
        <v>14</v>
      </c>
      <c r="B18" s="36" t="s">
        <v>85</v>
      </c>
      <c r="C18" s="39">
        <f>Lipowa!E34</f>
        <v>4690</v>
      </c>
      <c r="D18" s="39">
        <f>Lipowa!H34</f>
        <v>544</v>
      </c>
      <c r="E18" s="40">
        <f>Lipowa!K34</f>
        <v>399</v>
      </c>
      <c r="F18" s="39">
        <f t="shared" si="0"/>
        <v>5234</v>
      </c>
      <c r="G18" s="40">
        <f t="shared" si="1"/>
        <v>5089</v>
      </c>
    </row>
    <row r="19" spans="1:7" ht="16.5" thickTop="1" thickBot="1" x14ac:dyDescent="0.3">
      <c r="A19" s="36">
        <v>15</v>
      </c>
      <c r="B19" s="36" t="s">
        <v>86</v>
      </c>
      <c r="C19" s="39">
        <f>Lipowa!E17</f>
        <v>5705</v>
      </c>
      <c r="D19" s="39">
        <f>Lipowa!H17</f>
        <v>661</v>
      </c>
      <c r="E19" s="40">
        <f>Lipowa!K17</f>
        <v>483</v>
      </c>
      <c r="F19" s="39">
        <f t="shared" si="0"/>
        <v>6366</v>
      </c>
      <c r="G19" s="40">
        <f t="shared" si="1"/>
        <v>6188</v>
      </c>
    </row>
    <row r="20" spans="1:7" ht="16.5" thickTop="1" thickBot="1" x14ac:dyDescent="0.3">
      <c r="A20" s="36">
        <v>16</v>
      </c>
      <c r="B20" s="36" t="s">
        <v>87</v>
      </c>
      <c r="C20" s="39">
        <f>Szaniawskiego!E17</f>
        <v>2740</v>
      </c>
      <c r="D20" s="39">
        <f>Szaniawskiego!H17</f>
        <v>318</v>
      </c>
      <c r="E20" s="40">
        <f>Szaniawskiego!K17</f>
        <v>232</v>
      </c>
      <c r="F20" s="39">
        <f t="shared" si="0"/>
        <v>3058</v>
      </c>
      <c r="G20" s="40">
        <f t="shared" si="1"/>
        <v>2972</v>
      </c>
    </row>
    <row r="21" spans="1:7" ht="16.5" thickTop="1" thickBot="1" x14ac:dyDescent="0.3">
      <c r="A21" s="36">
        <v>17</v>
      </c>
      <c r="B21" s="36" t="s">
        <v>88</v>
      </c>
      <c r="C21" s="39">
        <f>Szaniawskiego!E38</f>
        <v>2667</v>
      </c>
      <c r="D21" s="39">
        <f>Szaniawskiego!H38</f>
        <v>308</v>
      </c>
      <c r="E21" s="40">
        <f>Szaniawskiego!K38</f>
        <v>224</v>
      </c>
      <c r="F21" s="39">
        <f t="shared" si="0"/>
        <v>2975</v>
      </c>
      <c r="G21" s="40">
        <f t="shared" si="1"/>
        <v>2891</v>
      </c>
    </row>
    <row r="22" spans="1:7" ht="16.5" thickTop="1" thickBot="1" x14ac:dyDescent="0.3">
      <c r="A22" s="36">
        <v>18</v>
      </c>
      <c r="B22" s="36" t="s">
        <v>89</v>
      </c>
      <c r="C22" s="39">
        <f>Słowackiego!E17</f>
        <v>5078</v>
      </c>
      <c r="D22" s="39">
        <f>Słowackiego!H17</f>
        <v>592</v>
      </c>
      <c r="E22" s="40">
        <f>Słowackiego!K17</f>
        <v>432</v>
      </c>
      <c r="F22" s="39">
        <f t="shared" si="0"/>
        <v>5670</v>
      </c>
      <c r="G22" s="40">
        <f t="shared" si="1"/>
        <v>5510</v>
      </c>
    </row>
    <row r="23" spans="1:7" ht="16.5" thickTop="1" thickBot="1" x14ac:dyDescent="0.3">
      <c r="A23" s="36">
        <v>19</v>
      </c>
      <c r="B23" s="36" t="s">
        <v>90</v>
      </c>
      <c r="C23" s="39">
        <f>Słowackiego!E38</f>
        <v>3945</v>
      </c>
      <c r="D23" s="39">
        <f>Słowackiego!H38</f>
        <v>457</v>
      </c>
      <c r="E23" s="40">
        <f>Słowackiego!K38</f>
        <v>335</v>
      </c>
      <c r="F23" s="39">
        <f t="shared" si="0"/>
        <v>4402</v>
      </c>
      <c r="G23" s="40">
        <f t="shared" si="1"/>
        <v>4280</v>
      </c>
    </row>
    <row r="24" spans="1:7" ht="16.5" thickTop="1" thickBot="1" x14ac:dyDescent="0.3">
      <c r="A24" s="36">
        <v>20</v>
      </c>
      <c r="B24" s="36" t="s">
        <v>25</v>
      </c>
      <c r="C24" s="39">
        <f>Cmentarna!E17</f>
        <v>2020</v>
      </c>
      <c r="D24" s="39">
        <f>Cmentarna!H17</f>
        <v>235</v>
      </c>
      <c r="E24" s="40">
        <f>Cmentarna!K17</f>
        <v>172</v>
      </c>
      <c r="F24" s="39">
        <f t="shared" si="0"/>
        <v>2255</v>
      </c>
      <c r="G24" s="40">
        <f t="shared" si="1"/>
        <v>2192</v>
      </c>
    </row>
    <row r="25" spans="1:7" ht="16.5" thickTop="1" thickBot="1" x14ac:dyDescent="0.3">
      <c r="A25" s="36">
        <v>21</v>
      </c>
      <c r="B25" s="36" t="s">
        <v>26</v>
      </c>
      <c r="C25" s="39">
        <f>Cmentarna!E34</f>
        <v>1550</v>
      </c>
      <c r="D25" s="39">
        <f>Cmentarna!H34</f>
        <v>178</v>
      </c>
      <c r="E25" s="40">
        <f>Cmentarna!K34</f>
        <v>131</v>
      </c>
      <c r="F25" s="39">
        <f t="shared" si="0"/>
        <v>1728</v>
      </c>
      <c r="G25" s="40">
        <f t="shared" si="1"/>
        <v>1681</v>
      </c>
    </row>
    <row r="26" spans="1:7" ht="16.5" thickTop="1" thickBot="1" x14ac:dyDescent="0.3">
      <c r="A26" s="36">
        <v>22</v>
      </c>
      <c r="B26" s="36" t="s">
        <v>27</v>
      </c>
      <c r="C26" s="39">
        <f>'O.-Dreszera'!E17</f>
        <v>2690</v>
      </c>
      <c r="D26" s="39">
        <f>'O.-Dreszera'!H17</f>
        <v>311</v>
      </c>
      <c r="E26" s="40">
        <f>'O.-Dreszera'!K17</f>
        <v>226</v>
      </c>
      <c r="F26" s="39">
        <f t="shared" si="0"/>
        <v>3001</v>
      </c>
      <c r="G26" s="40">
        <f t="shared" si="1"/>
        <v>2916</v>
      </c>
    </row>
    <row r="27" spans="1:7" ht="16.5" thickTop="1" thickBot="1" x14ac:dyDescent="0.3">
      <c r="A27" s="36">
        <v>23</v>
      </c>
      <c r="B27" s="36" t="s">
        <v>28</v>
      </c>
      <c r="C27" s="39">
        <f>'O.-Dreszera'!E34</f>
        <v>2559</v>
      </c>
      <c r="D27" s="39">
        <f>'O.-Dreszera'!H34</f>
        <v>297</v>
      </c>
      <c r="E27" s="40">
        <f>'O.-Dreszera'!K34</f>
        <v>216</v>
      </c>
      <c r="F27" s="39">
        <f t="shared" si="0"/>
        <v>2856</v>
      </c>
      <c r="G27" s="40">
        <f t="shared" si="1"/>
        <v>2775</v>
      </c>
    </row>
    <row r="28" spans="1:7" ht="16.5" thickTop="1" thickBot="1" x14ac:dyDescent="0.3">
      <c r="A28" s="36">
        <v>24</v>
      </c>
      <c r="B28" s="36" t="s">
        <v>91</v>
      </c>
      <c r="C28" s="39">
        <f>'Aleje 1000-lecia'!E17</f>
        <v>1839</v>
      </c>
      <c r="D28" s="39">
        <f>'Aleje 1000-lecia'!H17</f>
        <v>214</v>
      </c>
      <c r="E28" s="40">
        <f>'Aleje 1000-lecia'!K17</f>
        <v>156</v>
      </c>
      <c r="F28" s="39">
        <f t="shared" si="0"/>
        <v>2053</v>
      </c>
      <c r="G28" s="40">
        <f t="shared" si="1"/>
        <v>1995</v>
      </c>
    </row>
    <row r="29" spans="1:7" ht="16.5" thickTop="1" thickBot="1" x14ac:dyDescent="0.3">
      <c r="A29" s="36">
        <v>25</v>
      </c>
      <c r="B29" s="36" t="s">
        <v>92</v>
      </c>
      <c r="C29" s="39">
        <f>'Aleje 1000-lecia'!E34</f>
        <v>2390</v>
      </c>
      <c r="D29" s="39">
        <f>'Aleje 1000-lecia'!H34</f>
        <v>277</v>
      </c>
      <c r="E29" s="40">
        <f>'Aleje 1000-lecia'!K34</f>
        <v>202</v>
      </c>
      <c r="F29" s="39">
        <f t="shared" si="0"/>
        <v>2667</v>
      </c>
      <c r="G29" s="40">
        <f t="shared" si="1"/>
        <v>2592</v>
      </c>
    </row>
    <row r="30" spans="1:7" ht="16.5" thickTop="1" thickBot="1" x14ac:dyDescent="0.3">
      <c r="A30" s="36">
        <v>26</v>
      </c>
      <c r="B30" s="36" t="s">
        <v>93</v>
      </c>
      <c r="C30" s="39">
        <f>'Powstańców W-wy'!F17</f>
        <v>6840</v>
      </c>
      <c r="D30" s="39">
        <f>'Powstańców W-wy'!I17</f>
        <v>794</v>
      </c>
      <c r="E30" s="40">
        <f>'Powstańców W-wy'!L17</f>
        <v>580</v>
      </c>
      <c r="F30" s="39">
        <f t="shared" si="0"/>
        <v>7634</v>
      </c>
      <c r="G30" s="40">
        <f t="shared" si="1"/>
        <v>7420</v>
      </c>
    </row>
    <row r="31" spans="1:7" ht="16.5" thickTop="1" thickBot="1" x14ac:dyDescent="0.3">
      <c r="A31" s="36">
        <v>27</v>
      </c>
      <c r="B31" s="36" t="s">
        <v>94</v>
      </c>
      <c r="C31" s="39">
        <f>'Powstańców W-wy'!F34</f>
        <v>3410</v>
      </c>
      <c r="D31" s="39">
        <f>'Powstańców W-wy'!I34</f>
        <v>395</v>
      </c>
      <c r="E31" s="40">
        <f>'Powstańców W-wy'!L34</f>
        <v>288</v>
      </c>
      <c r="F31" s="39">
        <f t="shared" si="0"/>
        <v>3805</v>
      </c>
      <c r="G31" s="40">
        <f t="shared" si="1"/>
        <v>3698</v>
      </c>
    </row>
    <row r="32" spans="1:7" ht="16.5" thickTop="1" thickBot="1" x14ac:dyDescent="0.3">
      <c r="A32" s="36">
        <v>28</v>
      </c>
      <c r="B32" s="36" t="s">
        <v>95</v>
      </c>
      <c r="C32" s="39">
        <f>'Powstańców W-wy'!F51</f>
        <v>3876</v>
      </c>
      <c r="D32" s="39">
        <f>'Powstańców W-wy'!I51</f>
        <v>451</v>
      </c>
      <c r="E32" s="40">
        <f>'Powstańców W-wy'!L51</f>
        <v>329</v>
      </c>
      <c r="F32" s="39">
        <f t="shared" si="0"/>
        <v>4327</v>
      </c>
      <c r="G32" s="40">
        <f t="shared" si="1"/>
        <v>4205</v>
      </c>
    </row>
    <row r="33" spans="1:7" ht="16.5" thickTop="1" thickBot="1" x14ac:dyDescent="0.3">
      <c r="A33" s="36">
        <v>29</v>
      </c>
      <c r="B33" s="36" t="s">
        <v>96</v>
      </c>
      <c r="C33" s="39">
        <f>'Powstańców W-wy'!F68</f>
        <v>8343</v>
      </c>
      <c r="D33" s="39">
        <f>'Powstańców W-wy'!I68</f>
        <v>966</v>
      </c>
      <c r="E33" s="40">
        <f>'Powstańców W-wy'!L68</f>
        <v>708</v>
      </c>
      <c r="F33" s="39">
        <f t="shared" si="0"/>
        <v>9309</v>
      </c>
      <c r="G33" s="40">
        <f t="shared" si="1"/>
        <v>9051</v>
      </c>
    </row>
    <row r="34" spans="1:7" ht="16.5" thickTop="1" thickBot="1" x14ac:dyDescent="0.3">
      <c r="A34" s="36">
        <v>30</v>
      </c>
      <c r="B34" s="36" t="s">
        <v>97</v>
      </c>
      <c r="C34" s="39">
        <f>'Powstańców W-wy'!F85</f>
        <v>5370</v>
      </c>
      <c r="D34" s="39">
        <f>'Powstańców W-wy'!I85</f>
        <v>622</v>
      </c>
      <c r="E34" s="40">
        <f>'Powstańców W-wy'!L85</f>
        <v>455</v>
      </c>
      <c r="F34" s="39">
        <f t="shared" si="0"/>
        <v>5992</v>
      </c>
      <c r="G34" s="40">
        <f t="shared" si="1"/>
        <v>5825</v>
      </c>
    </row>
    <row r="35" spans="1:7" ht="16.5" thickTop="1" thickBot="1" x14ac:dyDescent="0.3">
      <c r="A35" s="36">
        <v>31</v>
      </c>
      <c r="B35" s="36" t="s">
        <v>98</v>
      </c>
      <c r="C35" s="39">
        <f>'Powstańców W-wy'!F102</f>
        <v>4463</v>
      </c>
      <c r="D35" s="39">
        <f>'Powstańców W-wy'!I102</f>
        <v>519</v>
      </c>
      <c r="E35" s="40">
        <f>'Powstańców W-wy'!L102</f>
        <v>378</v>
      </c>
      <c r="F35" s="39">
        <f t="shared" si="0"/>
        <v>4982</v>
      </c>
      <c r="G35" s="40">
        <f t="shared" si="1"/>
        <v>4841</v>
      </c>
    </row>
    <row r="36" spans="1:7" ht="16.5" thickTop="1" thickBot="1" x14ac:dyDescent="0.3">
      <c r="A36" s="36">
        <v>32</v>
      </c>
      <c r="B36" s="36" t="s">
        <v>99</v>
      </c>
      <c r="C36" s="39">
        <f>'Powstańców W-wy'!F119</f>
        <v>4153</v>
      </c>
      <c r="D36" s="39">
        <f>'Powstańców W-wy'!I119</f>
        <v>482</v>
      </c>
      <c r="E36" s="40">
        <f>'Powstańców W-wy'!L119</f>
        <v>352</v>
      </c>
      <c r="F36" s="39">
        <f t="shared" si="0"/>
        <v>4635</v>
      </c>
      <c r="G36" s="40">
        <f t="shared" si="1"/>
        <v>4505</v>
      </c>
    </row>
    <row r="37" spans="1:7" ht="16.5" thickTop="1" thickBot="1" x14ac:dyDescent="0.3">
      <c r="A37" s="36">
        <v>33</v>
      </c>
      <c r="B37" s="36" t="s">
        <v>100</v>
      </c>
      <c r="C37" s="39">
        <f>'Powstańców W-wy'!F136</f>
        <v>5375</v>
      </c>
      <c r="D37" s="39">
        <f>'Powstańców W-wy'!I136</f>
        <v>622</v>
      </c>
      <c r="E37" s="40">
        <f>'Powstańców W-wy'!L136</f>
        <v>457</v>
      </c>
      <c r="F37" s="39">
        <f t="shared" si="0"/>
        <v>5997</v>
      </c>
      <c r="G37" s="40">
        <f t="shared" si="1"/>
        <v>5832</v>
      </c>
    </row>
    <row r="38" spans="1:7" ht="16.5" thickTop="1" thickBot="1" x14ac:dyDescent="0.3">
      <c r="A38" s="36">
        <v>34</v>
      </c>
      <c r="B38" s="36" t="s">
        <v>101</v>
      </c>
      <c r="C38" s="39">
        <f>'Powstańców W-wy'!F153</f>
        <v>4290</v>
      </c>
      <c r="D38" s="39">
        <f>'Powstańców W-wy'!I153</f>
        <v>497</v>
      </c>
      <c r="E38" s="40">
        <f>'Powstańców W-wy'!L153</f>
        <v>360</v>
      </c>
      <c r="F38" s="39">
        <f t="shared" si="0"/>
        <v>4787</v>
      </c>
      <c r="G38" s="40">
        <f t="shared" si="1"/>
        <v>4650</v>
      </c>
    </row>
    <row r="39" spans="1:7" ht="16.5" thickTop="1" thickBot="1" x14ac:dyDescent="0.3">
      <c r="A39" s="36">
        <v>35</v>
      </c>
      <c r="B39" s="36" t="s">
        <v>102</v>
      </c>
      <c r="C39" s="39">
        <f>'Powstańców W-wy'!F170</f>
        <v>6472</v>
      </c>
      <c r="D39" s="39">
        <f>'Powstańców W-wy'!I170</f>
        <v>750</v>
      </c>
      <c r="E39" s="40">
        <f>'Powstańców W-wy'!L170</f>
        <v>548</v>
      </c>
      <c r="F39" s="39">
        <f t="shared" si="0"/>
        <v>7222</v>
      </c>
      <c r="G39" s="40">
        <f t="shared" si="1"/>
        <v>7020</v>
      </c>
    </row>
    <row r="40" spans="1:7" ht="16.5" thickTop="1" thickBot="1" x14ac:dyDescent="0.3">
      <c r="A40" s="36">
        <v>36</v>
      </c>
      <c r="B40" s="36" t="s">
        <v>103</v>
      </c>
      <c r="C40" s="39">
        <f>'Powstańców W-wy'!F187</f>
        <v>7782</v>
      </c>
      <c r="D40" s="39">
        <f>'Powstańców W-wy'!I187</f>
        <v>903</v>
      </c>
      <c r="E40" s="40">
        <f>'Powstańców W-wy'!L187</f>
        <v>658</v>
      </c>
      <c r="F40" s="39">
        <f t="shared" si="0"/>
        <v>8685</v>
      </c>
      <c r="G40" s="40">
        <f t="shared" si="1"/>
        <v>8440</v>
      </c>
    </row>
    <row r="41" spans="1:7" ht="16.5" thickTop="1" thickBot="1" x14ac:dyDescent="0.3">
      <c r="A41" s="36">
        <v>37</v>
      </c>
      <c r="B41" s="36" t="s">
        <v>104</v>
      </c>
      <c r="C41" s="39">
        <f>'Powstańców W-wy'!F204</f>
        <v>7685</v>
      </c>
      <c r="D41" s="39">
        <f>'Powstańców W-wy'!I204</f>
        <v>894</v>
      </c>
      <c r="E41" s="40">
        <f>'Powstańców W-wy'!L204</f>
        <v>651</v>
      </c>
      <c r="F41" s="39">
        <f t="shared" si="0"/>
        <v>8579</v>
      </c>
      <c r="G41" s="40">
        <f t="shared" si="1"/>
        <v>8336</v>
      </c>
    </row>
    <row r="42" spans="1:7" ht="16.5" thickTop="1" thickBot="1" x14ac:dyDescent="0.3">
      <c r="A42" s="36">
        <v>38</v>
      </c>
      <c r="B42" s="36" t="s">
        <v>105</v>
      </c>
      <c r="C42" s="39">
        <f>Mickiewicza!E17</f>
        <v>4445</v>
      </c>
      <c r="D42" s="39">
        <f>Mickiewicza!H17</f>
        <v>515</v>
      </c>
      <c r="E42" s="40">
        <f>Mickiewicza!K17</f>
        <v>375</v>
      </c>
      <c r="F42" s="39">
        <f t="shared" si="0"/>
        <v>4960</v>
      </c>
      <c r="G42" s="40">
        <f t="shared" si="1"/>
        <v>4820</v>
      </c>
    </row>
    <row r="43" spans="1:7" ht="16.5" thickTop="1" thickBot="1" x14ac:dyDescent="0.3">
      <c r="A43" s="36">
        <v>39</v>
      </c>
      <c r="B43" s="36" t="s">
        <v>16</v>
      </c>
      <c r="C43" s="39">
        <f>Cicha!E81</f>
        <v>3740</v>
      </c>
      <c r="D43" s="39">
        <f>Cicha!H81</f>
        <v>433</v>
      </c>
      <c r="E43" s="40">
        <f>Cicha!K81</f>
        <v>317</v>
      </c>
      <c r="F43" s="39">
        <f t="shared" si="0"/>
        <v>4173</v>
      </c>
      <c r="G43" s="40">
        <f t="shared" si="1"/>
        <v>4057</v>
      </c>
    </row>
    <row r="44" spans="1:7" ht="16.5" thickTop="1" thickBot="1" x14ac:dyDescent="0.3">
      <c r="A44" s="36">
        <v>40</v>
      </c>
      <c r="B44" s="36" t="s">
        <v>17</v>
      </c>
      <c r="C44" s="39">
        <f>Cicha!E102</f>
        <v>4905</v>
      </c>
      <c r="D44" s="39">
        <f>Cicha!H102</f>
        <v>566</v>
      </c>
      <c r="E44" s="40">
        <f>Cicha!K102</f>
        <v>413</v>
      </c>
      <c r="F44" s="39">
        <f t="shared" si="0"/>
        <v>5471</v>
      </c>
      <c r="G44" s="40">
        <f t="shared" si="1"/>
        <v>5318</v>
      </c>
    </row>
    <row r="45" spans="1:7" ht="16.5" thickTop="1" thickBot="1" x14ac:dyDescent="0.3">
      <c r="A45" s="36">
        <v>41</v>
      </c>
      <c r="B45" s="36" t="s">
        <v>20</v>
      </c>
      <c r="C45" s="39">
        <f>Cicha!E188</f>
        <v>4599</v>
      </c>
      <c r="D45" s="39">
        <f>Cicha!H188</f>
        <v>533</v>
      </c>
      <c r="E45" s="40">
        <f>Cicha!K188</f>
        <v>389</v>
      </c>
      <c r="F45" s="39">
        <f t="shared" si="0"/>
        <v>5132</v>
      </c>
      <c r="G45" s="40">
        <f t="shared" si="1"/>
        <v>4988</v>
      </c>
    </row>
    <row r="46" spans="1:7" ht="16.5" thickTop="1" thickBot="1" x14ac:dyDescent="0.3">
      <c r="A46" s="36">
        <v>42</v>
      </c>
      <c r="B46" s="36" t="s">
        <v>18</v>
      </c>
      <c r="C46" s="39">
        <f>Cicha!E124</f>
        <v>2032</v>
      </c>
      <c r="D46" s="39">
        <f>Cicha!H124</f>
        <v>234</v>
      </c>
      <c r="E46" s="40">
        <f>Cicha!K124</f>
        <v>172</v>
      </c>
      <c r="F46" s="39">
        <f t="shared" si="0"/>
        <v>2266</v>
      </c>
      <c r="G46" s="40">
        <f t="shared" si="1"/>
        <v>2204</v>
      </c>
    </row>
    <row r="47" spans="1:7" ht="16.5" thickTop="1" thickBot="1" x14ac:dyDescent="0.3">
      <c r="A47" s="36">
        <v>43</v>
      </c>
      <c r="B47" s="36" t="s">
        <v>19</v>
      </c>
      <c r="C47" s="39">
        <f>Cicha!E145</f>
        <v>6168</v>
      </c>
      <c r="D47" s="39">
        <f>Cicha!H145</f>
        <v>715</v>
      </c>
      <c r="E47" s="40">
        <f>Cicha!K145</f>
        <v>523</v>
      </c>
      <c r="F47" s="39">
        <f t="shared" si="0"/>
        <v>6883</v>
      </c>
      <c r="G47" s="40">
        <f t="shared" si="1"/>
        <v>6691</v>
      </c>
    </row>
    <row r="48" spans="1:7" ht="16.5" thickTop="1" thickBot="1" x14ac:dyDescent="0.3">
      <c r="A48" s="36">
        <v>44</v>
      </c>
      <c r="B48" s="36" t="s">
        <v>15</v>
      </c>
      <c r="C48" s="39">
        <f>Cicha!E17</f>
        <v>5997</v>
      </c>
      <c r="D48" s="39">
        <f>Cicha!H17</f>
        <v>697</v>
      </c>
      <c r="E48" s="40">
        <f>Cicha!K17</f>
        <v>509</v>
      </c>
      <c r="F48" s="39">
        <f t="shared" si="0"/>
        <v>6694</v>
      </c>
      <c r="G48" s="40">
        <f t="shared" si="1"/>
        <v>6506</v>
      </c>
    </row>
    <row r="49" spans="1:7" ht="16.5" thickTop="1" thickBot="1" x14ac:dyDescent="0.3">
      <c r="A49" s="36">
        <v>45</v>
      </c>
      <c r="B49" s="36" t="s">
        <v>106</v>
      </c>
      <c r="C49" s="39">
        <f>Cicha!E39</f>
        <v>5356</v>
      </c>
      <c r="D49" s="39">
        <f>Cicha!H39</f>
        <v>623</v>
      </c>
      <c r="E49" s="40">
        <f>Cicha!K39</f>
        <v>453</v>
      </c>
      <c r="F49" s="39">
        <f t="shared" si="0"/>
        <v>5979</v>
      </c>
      <c r="G49" s="40">
        <f t="shared" si="1"/>
        <v>5809</v>
      </c>
    </row>
    <row r="50" spans="1:7" ht="16.5" thickTop="1" thickBot="1" x14ac:dyDescent="0.3">
      <c r="A50" s="36">
        <v>46</v>
      </c>
      <c r="B50" s="36" t="s">
        <v>107</v>
      </c>
      <c r="C50" s="39">
        <f>Cicha!E60</f>
        <v>4654</v>
      </c>
      <c r="D50" s="39">
        <f>Cicha!H60</f>
        <v>539</v>
      </c>
      <c r="E50" s="40">
        <f>Cicha!K60</f>
        <v>395</v>
      </c>
      <c r="F50" s="39">
        <f t="shared" si="0"/>
        <v>5193</v>
      </c>
      <c r="G50" s="40">
        <f t="shared" si="1"/>
        <v>5049</v>
      </c>
    </row>
    <row r="51" spans="1:7" ht="16.5" thickTop="1" thickBot="1" x14ac:dyDescent="0.3">
      <c r="A51" s="36">
        <v>47</v>
      </c>
      <c r="B51" s="36" t="s">
        <v>29</v>
      </c>
      <c r="C51" s="39">
        <f>'Krzywe Koło'!E17</f>
        <v>6722</v>
      </c>
      <c r="D51" s="39">
        <f>'Krzywe Koło'!H17</f>
        <v>778</v>
      </c>
      <c r="E51" s="40">
        <f>'Krzywe Koło'!K17</f>
        <v>567</v>
      </c>
      <c r="F51" s="39">
        <f t="shared" si="0"/>
        <v>7500</v>
      </c>
      <c r="G51" s="40">
        <f t="shared" si="1"/>
        <v>7289</v>
      </c>
    </row>
    <row r="52" spans="1:7" ht="16.5" thickTop="1" thickBot="1" x14ac:dyDescent="0.3">
      <c r="A52" s="36">
        <v>48</v>
      </c>
      <c r="B52" s="36" t="s">
        <v>108</v>
      </c>
      <c r="C52" s="39">
        <f>'Krzywe Koło'!E34</f>
        <v>416</v>
      </c>
      <c r="D52" s="39">
        <f>'Krzywe Koło'!H34</f>
        <v>0</v>
      </c>
      <c r="E52" s="40">
        <f>'Krzywe Koło'!K34</f>
        <v>0</v>
      </c>
      <c r="F52" s="39">
        <f t="shared" si="0"/>
        <v>416</v>
      </c>
      <c r="G52" s="40">
        <f t="shared" si="1"/>
        <v>416</v>
      </c>
    </row>
    <row r="53" spans="1:7" ht="16.5" thickTop="1" thickBot="1" x14ac:dyDescent="0.3">
      <c r="A53" s="36">
        <v>49</v>
      </c>
      <c r="B53" s="36" t="s">
        <v>109</v>
      </c>
      <c r="C53" s="39">
        <f>'1 Maja'!E17</f>
        <v>7224</v>
      </c>
      <c r="D53" s="39">
        <f>'1 Maja'!H17</f>
        <v>841</v>
      </c>
      <c r="E53" s="40">
        <f>'1 Maja'!K17</f>
        <v>614</v>
      </c>
      <c r="F53" s="39">
        <f t="shared" si="0"/>
        <v>8065</v>
      </c>
      <c r="G53" s="40">
        <f t="shared" si="1"/>
        <v>7838</v>
      </c>
    </row>
    <row r="54" spans="1:7" ht="16.5" thickTop="1" thickBot="1" x14ac:dyDescent="0.3">
      <c r="A54" s="36">
        <v>50</v>
      </c>
      <c r="B54" s="36" t="s">
        <v>110</v>
      </c>
      <c r="C54" s="39">
        <f>'1 Maja'!E38</f>
        <v>4284</v>
      </c>
      <c r="D54" s="39">
        <f>'1 Maja'!H38</f>
        <v>496</v>
      </c>
      <c r="E54" s="40">
        <f>'1 Maja'!K38</f>
        <v>364</v>
      </c>
      <c r="F54" s="39">
        <f t="shared" si="0"/>
        <v>4780</v>
      </c>
      <c r="G54" s="40">
        <f t="shared" si="1"/>
        <v>4648</v>
      </c>
    </row>
    <row r="55" spans="1:7" ht="16.5" thickTop="1" thickBot="1" x14ac:dyDescent="0.3">
      <c r="A55" s="36">
        <v>51</v>
      </c>
      <c r="B55" s="36" t="s">
        <v>111</v>
      </c>
      <c r="C55" s="39">
        <f>'1 Maja'!E60</f>
        <v>4470</v>
      </c>
      <c r="D55" s="39">
        <f>'1 Maja'!H60</f>
        <v>519</v>
      </c>
      <c r="E55" s="40">
        <f>'1 Maja'!K60</f>
        <v>380</v>
      </c>
      <c r="F55" s="39">
        <f t="shared" si="0"/>
        <v>4989</v>
      </c>
      <c r="G55" s="40">
        <f t="shared" si="1"/>
        <v>4850</v>
      </c>
    </row>
    <row r="56" spans="1:7" ht="16.5" thickTop="1" thickBot="1" x14ac:dyDescent="0.3">
      <c r="A56" s="36">
        <v>52</v>
      </c>
      <c r="B56" s="36" t="s">
        <v>112</v>
      </c>
      <c r="C56" s="39">
        <f>'1 Maja'!E102</f>
        <v>3949</v>
      </c>
      <c r="D56" s="39">
        <f>'1 Maja'!H102</f>
        <v>459</v>
      </c>
      <c r="E56" s="40">
        <f>'1 Maja'!K102</f>
        <v>334</v>
      </c>
      <c r="F56" s="39">
        <f t="shared" si="0"/>
        <v>4408</v>
      </c>
      <c r="G56" s="40">
        <f t="shared" si="1"/>
        <v>4283</v>
      </c>
    </row>
    <row r="57" spans="1:7" ht="16.5" thickTop="1" thickBot="1" x14ac:dyDescent="0.3">
      <c r="A57" s="36">
        <v>53</v>
      </c>
      <c r="B57" s="36" t="s">
        <v>113</v>
      </c>
      <c r="C57" s="39">
        <f>'1 Maja'!E123</f>
        <v>5866</v>
      </c>
      <c r="D57" s="39">
        <f>'1 Maja'!H123</f>
        <v>677</v>
      </c>
      <c r="E57" s="40">
        <f>'1 Maja'!K123</f>
        <v>497</v>
      </c>
      <c r="F57" s="39">
        <f t="shared" si="0"/>
        <v>6543</v>
      </c>
      <c r="G57" s="40">
        <f t="shared" si="1"/>
        <v>6363</v>
      </c>
    </row>
    <row r="58" spans="1:7" ht="16.5" thickTop="1" thickBot="1" x14ac:dyDescent="0.3">
      <c r="A58" s="36">
        <v>54</v>
      </c>
      <c r="B58" s="36" t="s">
        <v>114</v>
      </c>
      <c r="C58" s="39">
        <f>'1 Maja'!E144</f>
        <v>4221</v>
      </c>
      <c r="D58" s="39">
        <f>'1 Maja'!H144</f>
        <v>490</v>
      </c>
      <c r="E58" s="40">
        <f>'1 Maja'!K144</f>
        <v>355</v>
      </c>
      <c r="F58" s="39">
        <f t="shared" si="0"/>
        <v>4711</v>
      </c>
      <c r="G58" s="40">
        <f t="shared" si="1"/>
        <v>4576</v>
      </c>
    </row>
    <row r="59" spans="1:7" ht="16.5" thickTop="1" thickBot="1" x14ac:dyDescent="0.3">
      <c r="A59" s="36">
        <v>55</v>
      </c>
      <c r="B59" s="36" t="s">
        <v>30</v>
      </c>
      <c r="C59" s="39">
        <f>Lubelska!E102</f>
        <v>2830</v>
      </c>
      <c r="D59" s="39">
        <f>Lubelska!H102</f>
        <v>329</v>
      </c>
      <c r="E59" s="40">
        <f>Lubelska!K102</f>
        <v>241</v>
      </c>
      <c r="F59" s="39">
        <f t="shared" si="0"/>
        <v>3159</v>
      </c>
      <c r="G59" s="40">
        <f t="shared" si="1"/>
        <v>3071</v>
      </c>
    </row>
    <row r="60" spans="1:7" ht="16.5" thickTop="1" thickBot="1" x14ac:dyDescent="0.3">
      <c r="A60" s="36">
        <v>56</v>
      </c>
      <c r="B60" s="36" t="s">
        <v>31</v>
      </c>
      <c r="C60" s="39">
        <f>Lubelska!E123</f>
        <v>2745</v>
      </c>
      <c r="D60" s="39">
        <f>Lubelska!H123</f>
        <v>318</v>
      </c>
      <c r="E60" s="40">
        <f>Lubelska!K123</f>
        <v>234</v>
      </c>
      <c r="F60" s="39">
        <f t="shared" si="0"/>
        <v>3063</v>
      </c>
      <c r="G60" s="40">
        <f t="shared" si="1"/>
        <v>2979</v>
      </c>
    </row>
    <row r="61" spans="1:7" ht="16.5" thickTop="1" thickBot="1" x14ac:dyDescent="0.3">
      <c r="A61" s="36">
        <v>57</v>
      </c>
      <c r="B61" s="36" t="s">
        <v>115</v>
      </c>
      <c r="C61" s="39">
        <f>'1 Maja'!E165</f>
        <v>6453</v>
      </c>
      <c r="D61" s="39">
        <f>'1 Maja'!H165</f>
        <v>747</v>
      </c>
      <c r="E61" s="40">
        <f>'1 Maja'!K165</f>
        <v>546</v>
      </c>
      <c r="F61" s="39">
        <f t="shared" si="0"/>
        <v>7200</v>
      </c>
      <c r="G61" s="40">
        <f t="shared" si="1"/>
        <v>6999</v>
      </c>
    </row>
    <row r="62" spans="1:7" ht="16.5" thickTop="1" thickBot="1" x14ac:dyDescent="0.3">
      <c r="A62" s="36">
        <v>58</v>
      </c>
      <c r="B62" s="36" t="s">
        <v>116</v>
      </c>
      <c r="C62" s="39">
        <f>'1 Maja'!E228</f>
        <v>4430</v>
      </c>
      <c r="D62" s="39">
        <f>'1 Maja'!H228</f>
        <v>514</v>
      </c>
      <c r="E62" s="40">
        <f>'1 Maja'!K228</f>
        <v>374</v>
      </c>
      <c r="F62" s="39">
        <f t="shared" si="0"/>
        <v>4944</v>
      </c>
      <c r="G62" s="40">
        <f t="shared" si="1"/>
        <v>4804</v>
      </c>
    </row>
    <row r="63" spans="1:7" ht="16.5" thickTop="1" thickBot="1" x14ac:dyDescent="0.3">
      <c r="A63" s="36">
        <v>59</v>
      </c>
      <c r="B63" s="36" t="s">
        <v>117</v>
      </c>
      <c r="C63" s="39">
        <f>'1 Maja'!E270</f>
        <v>6009</v>
      </c>
      <c r="D63" s="39">
        <f>'1 Maja'!H270</f>
        <v>699</v>
      </c>
      <c r="E63" s="40">
        <f>'1 Maja'!K270</f>
        <v>510</v>
      </c>
      <c r="F63" s="39">
        <f t="shared" si="0"/>
        <v>6708</v>
      </c>
      <c r="G63" s="40">
        <f t="shared" si="1"/>
        <v>6519</v>
      </c>
    </row>
    <row r="64" spans="1:7" ht="16.5" thickTop="1" thickBot="1" x14ac:dyDescent="0.3">
      <c r="A64" s="36">
        <v>60</v>
      </c>
      <c r="B64" s="36" t="s">
        <v>118</v>
      </c>
      <c r="C64" s="39">
        <f>'1 Maja'!E207</f>
        <v>5164</v>
      </c>
      <c r="D64" s="39">
        <f>'1 Maja'!H207</f>
        <v>600</v>
      </c>
      <c r="E64" s="40">
        <f>'1 Maja'!K207</f>
        <v>438</v>
      </c>
      <c r="F64" s="39">
        <f t="shared" si="0"/>
        <v>5764</v>
      </c>
      <c r="G64" s="40">
        <f t="shared" si="1"/>
        <v>5602</v>
      </c>
    </row>
    <row r="65" spans="1:7" ht="16.5" thickTop="1" thickBot="1" x14ac:dyDescent="0.3">
      <c r="A65" s="36">
        <v>61</v>
      </c>
      <c r="B65" s="36" t="s">
        <v>119</v>
      </c>
      <c r="C65" s="39">
        <f>'1 Maja'!E249</f>
        <v>4705</v>
      </c>
      <c r="D65" s="39">
        <f>'1 Maja'!H249</f>
        <v>544</v>
      </c>
      <c r="E65" s="40">
        <f>'1 Maja'!K249</f>
        <v>397</v>
      </c>
      <c r="F65" s="39">
        <f t="shared" si="0"/>
        <v>5249</v>
      </c>
      <c r="G65" s="40">
        <f t="shared" si="1"/>
        <v>5102</v>
      </c>
    </row>
    <row r="66" spans="1:7" ht="16.5" thickTop="1" thickBot="1" x14ac:dyDescent="0.3">
      <c r="A66" s="36">
        <v>62</v>
      </c>
      <c r="B66" s="36" t="s">
        <v>120</v>
      </c>
      <c r="C66" s="39">
        <f>'1 Maja'!E291</f>
        <v>6105</v>
      </c>
      <c r="D66" s="39">
        <f>'1 Maja'!H291</f>
        <v>708</v>
      </c>
      <c r="E66" s="40">
        <f>'1 Maja'!K291</f>
        <v>517</v>
      </c>
      <c r="F66" s="39">
        <f t="shared" si="0"/>
        <v>6813</v>
      </c>
      <c r="G66" s="40">
        <f t="shared" si="1"/>
        <v>6622</v>
      </c>
    </row>
    <row r="67" spans="1:7" ht="16.5" thickTop="1" thickBot="1" x14ac:dyDescent="0.3">
      <c r="A67" s="36">
        <v>63</v>
      </c>
      <c r="B67" s="36" t="s">
        <v>121</v>
      </c>
      <c r="C67" s="39">
        <f>Lubelska!E17</f>
        <v>4070</v>
      </c>
      <c r="D67" s="39">
        <f>Lubelska!H17</f>
        <v>472</v>
      </c>
      <c r="E67" s="40">
        <f>Lubelska!K17</f>
        <v>343</v>
      </c>
      <c r="F67" s="39">
        <f t="shared" si="0"/>
        <v>4542</v>
      </c>
      <c r="G67" s="40">
        <f t="shared" si="1"/>
        <v>4413</v>
      </c>
    </row>
    <row r="68" spans="1:7" ht="16.5" thickTop="1" thickBot="1" x14ac:dyDescent="0.3">
      <c r="A68" s="36">
        <v>64</v>
      </c>
      <c r="B68" s="36" t="s">
        <v>122</v>
      </c>
      <c r="C68" s="39">
        <f>Lubelska!E38</f>
        <v>4480</v>
      </c>
      <c r="D68" s="39">
        <f>Lubelska!H38</f>
        <v>518</v>
      </c>
      <c r="E68" s="40">
        <f>Lubelska!K38</f>
        <v>377</v>
      </c>
      <c r="F68" s="39">
        <f t="shared" si="0"/>
        <v>4998</v>
      </c>
      <c r="G68" s="40">
        <f t="shared" si="1"/>
        <v>4857</v>
      </c>
    </row>
    <row r="69" spans="1:7" ht="16.5" thickTop="1" thickBot="1" x14ac:dyDescent="0.3">
      <c r="A69" s="36">
        <v>65</v>
      </c>
      <c r="B69" s="36" t="s">
        <v>123</v>
      </c>
      <c r="C69" s="39">
        <f>Lubelska!E59</f>
        <v>4950</v>
      </c>
      <c r="D69" s="39">
        <f>Lubelska!H59</f>
        <v>574</v>
      </c>
      <c r="E69" s="40">
        <f>Lubelska!K59</f>
        <v>417</v>
      </c>
      <c r="F69" s="39">
        <f t="shared" si="0"/>
        <v>5524</v>
      </c>
      <c r="G69" s="40">
        <f t="shared" si="1"/>
        <v>5367</v>
      </c>
    </row>
    <row r="70" spans="1:7" ht="16.5" thickTop="1" thickBot="1" x14ac:dyDescent="0.3">
      <c r="A70" s="36">
        <v>66</v>
      </c>
      <c r="B70" s="36" t="s">
        <v>124</v>
      </c>
      <c r="C70" s="39">
        <f>Lubelska!E81</f>
        <v>6041</v>
      </c>
      <c r="D70" s="39">
        <f>Lubelska!H81</f>
        <v>699</v>
      </c>
      <c r="E70" s="40">
        <f>Lubelska!K81</f>
        <v>510</v>
      </c>
      <c r="F70" s="39">
        <f t="shared" ref="F70:F93" si="2">C70+D70</f>
        <v>6740</v>
      </c>
      <c r="G70" s="40">
        <f t="shared" ref="G70:G93" si="3">C70+E70</f>
        <v>6551</v>
      </c>
    </row>
    <row r="71" spans="1:7" ht="16.5" thickTop="1" thickBot="1" x14ac:dyDescent="0.3">
      <c r="A71" s="36">
        <v>67</v>
      </c>
      <c r="B71" s="36" t="s">
        <v>125</v>
      </c>
      <c r="C71" s="39">
        <f>'1 Maja'!E186</f>
        <v>5225</v>
      </c>
      <c r="D71" s="39">
        <f>'1 Maja'!H186</f>
        <v>607</v>
      </c>
      <c r="E71" s="40">
        <f>'1 Maja'!K186</f>
        <v>442</v>
      </c>
      <c r="F71" s="39">
        <f t="shared" si="2"/>
        <v>5832</v>
      </c>
      <c r="G71" s="40">
        <f t="shared" si="3"/>
        <v>5667</v>
      </c>
    </row>
    <row r="72" spans="1:7" ht="16.5" thickTop="1" thickBot="1" x14ac:dyDescent="0.3">
      <c r="A72" s="36">
        <v>68</v>
      </c>
      <c r="B72" s="36" t="s">
        <v>126</v>
      </c>
      <c r="C72" s="39">
        <f>Popiełuszki!E17</f>
        <v>6241</v>
      </c>
      <c r="D72" s="39">
        <f>Popiełuszki!H17</f>
        <v>723</v>
      </c>
      <c r="E72" s="40">
        <f>Popiełuszki!K17</f>
        <v>529</v>
      </c>
      <c r="F72" s="39">
        <f t="shared" si="2"/>
        <v>6964</v>
      </c>
      <c r="G72" s="40">
        <f t="shared" si="3"/>
        <v>6770</v>
      </c>
    </row>
    <row r="73" spans="1:7" ht="16.5" thickTop="1" thickBot="1" x14ac:dyDescent="0.3">
      <c r="A73" s="36">
        <v>69</v>
      </c>
      <c r="B73" s="36" t="s">
        <v>127</v>
      </c>
      <c r="C73" s="39">
        <f>Popiełuszki!E38</f>
        <v>6610</v>
      </c>
      <c r="D73" s="39">
        <f>Popiełuszki!H38</f>
        <v>766</v>
      </c>
      <c r="E73" s="40">
        <f>Popiełuszki!K38</f>
        <v>559</v>
      </c>
      <c r="F73" s="39">
        <f t="shared" si="2"/>
        <v>7376</v>
      </c>
      <c r="G73" s="40">
        <f t="shared" si="3"/>
        <v>7169</v>
      </c>
    </row>
    <row r="74" spans="1:7" ht="16.5" thickTop="1" thickBot="1" x14ac:dyDescent="0.3">
      <c r="A74" s="36">
        <v>70</v>
      </c>
      <c r="B74" s="36" t="s">
        <v>128</v>
      </c>
      <c r="C74" s="39">
        <f>Popiełuszki!E115</f>
        <v>4650</v>
      </c>
      <c r="D74" s="39">
        <f>Popiełuszki!H115</f>
        <v>536</v>
      </c>
      <c r="E74" s="40">
        <f>Popiełuszki!K115</f>
        <v>392</v>
      </c>
      <c r="F74" s="39">
        <f t="shared" si="2"/>
        <v>5186</v>
      </c>
      <c r="G74" s="40">
        <f t="shared" si="3"/>
        <v>5042</v>
      </c>
    </row>
    <row r="75" spans="1:7" ht="16.5" thickTop="1" thickBot="1" x14ac:dyDescent="0.3">
      <c r="A75" s="36">
        <v>71</v>
      </c>
      <c r="B75" s="36" t="s">
        <v>129</v>
      </c>
      <c r="C75" s="39">
        <f>Popiełuszki!E150</f>
        <v>4390</v>
      </c>
      <c r="D75" s="39">
        <f>Popiełuszki!H150</f>
        <v>508</v>
      </c>
      <c r="E75" s="40">
        <f>Popiełuszki!K150</f>
        <v>369</v>
      </c>
      <c r="F75" s="39">
        <f t="shared" si="2"/>
        <v>4898</v>
      </c>
      <c r="G75" s="40">
        <f t="shared" si="3"/>
        <v>4759</v>
      </c>
    </row>
    <row r="76" spans="1:7" ht="16.5" thickTop="1" thickBot="1" x14ac:dyDescent="0.3">
      <c r="A76" s="36">
        <v>72</v>
      </c>
      <c r="B76" s="36" t="s">
        <v>130</v>
      </c>
      <c r="C76" s="39">
        <f>Popiełuszki!E167</f>
        <v>1594</v>
      </c>
      <c r="D76" s="39">
        <f>Popiełuszki!H167</f>
        <v>184</v>
      </c>
      <c r="E76" s="40">
        <f>Popiełuszki!K167</f>
        <v>133</v>
      </c>
      <c r="F76" s="39">
        <f t="shared" si="2"/>
        <v>1778</v>
      </c>
      <c r="G76" s="40">
        <f t="shared" si="3"/>
        <v>1727</v>
      </c>
    </row>
    <row r="77" spans="1:7" ht="16.5" thickTop="1" thickBot="1" x14ac:dyDescent="0.3">
      <c r="A77" s="36">
        <v>73</v>
      </c>
      <c r="B77" s="36" t="s">
        <v>131</v>
      </c>
      <c r="C77" s="39">
        <f>Popiełuszki!E80</f>
        <v>7611</v>
      </c>
      <c r="D77" s="39">
        <f>Popiełuszki!H80</f>
        <v>884</v>
      </c>
      <c r="E77" s="40">
        <f>Popiełuszki!K80</f>
        <v>645</v>
      </c>
      <c r="F77" s="39">
        <f t="shared" si="2"/>
        <v>8495</v>
      </c>
      <c r="G77" s="40">
        <f t="shared" si="3"/>
        <v>8256</v>
      </c>
    </row>
    <row r="78" spans="1:7" ht="16.5" thickTop="1" thickBot="1" x14ac:dyDescent="0.3">
      <c r="A78" s="36">
        <v>74</v>
      </c>
      <c r="B78" s="36" t="s">
        <v>132</v>
      </c>
      <c r="C78" s="39">
        <f>Popiełuszki!E59</f>
        <v>5330</v>
      </c>
      <c r="D78" s="39">
        <f>Popiełuszki!H59</f>
        <v>617</v>
      </c>
      <c r="E78" s="40">
        <f>Popiełuszki!K59</f>
        <v>452</v>
      </c>
      <c r="F78" s="39">
        <f t="shared" si="2"/>
        <v>5947</v>
      </c>
      <c r="G78" s="40">
        <f t="shared" si="3"/>
        <v>5782</v>
      </c>
    </row>
    <row r="79" spans="1:7" ht="16.5" thickTop="1" thickBot="1" x14ac:dyDescent="0.3">
      <c r="A79" s="36">
        <v>75</v>
      </c>
      <c r="B79" s="36" t="s">
        <v>133</v>
      </c>
      <c r="C79" s="39">
        <f>Popiełuszki!E97</f>
        <v>4776</v>
      </c>
      <c r="D79" s="39">
        <f>Popiełuszki!H97</f>
        <v>553</v>
      </c>
      <c r="E79" s="40">
        <f>Popiełuszki!K97</f>
        <v>405</v>
      </c>
      <c r="F79" s="39">
        <f t="shared" si="2"/>
        <v>5329</v>
      </c>
      <c r="G79" s="40">
        <f t="shared" si="3"/>
        <v>5181</v>
      </c>
    </row>
    <row r="80" spans="1:7" ht="16.5" thickTop="1" thickBot="1" x14ac:dyDescent="0.3">
      <c r="A80" s="36">
        <v>76</v>
      </c>
      <c r="B80" s="36" t="s">
        <v>134</v>
      </c>
      <c r="C80" s="39">
        <f>Popiełuszki!E133</f>
        <v>2380</v>
      </c>
      <c r="D80" s="39">
        <f>Popiełuszki!H133</f>
        <v>274</v>
      </c>
      <c r="E80" s="40">
        <f>Popiełuszki!K133</f>
        <v>202</v>
      </c>
      <c r="F80" s="39">
        <f t="shared" si="2"/>
        <v>2654</v>
      </c>
      <c r="G80" s="40">
        <f t="shared" si="3"/>
        <v>2582</v>
      </c>
    </row>
    <row r="81" spans="1:7" ht="16.5" thickTop="1" thickBot="1" x14ac:dyDescent="0.3">
      <c r="A81" s="36">
        <v>77</v>
      </c>
      <c r="B81" s="36" t="s">
        <v>135</v>
      </c>
      <c r="C81" s="39">
        <f>Popiełuszki!E184</f>
        <v>4453</v>
      </c>
      <c r="D81" s="39">
        <f>Popiełuszki!H184</f>
        <v>519</v>
      </c>
      <c r="E81" s="40">
        <f>Popiełuszki!K184</f>
        <v>377</v>
      </c>
      <c r="F81" s="39">
        <f t="shared" si="2"/>
        <v>4972</v>
      </c>
      <c r="G81" s="40">
        <f t="shared" si="3"/>
        <v>4830</v>
      </c>
    </row>
    <row r="82" spans="1:7" ht="16.5" thickTop="1" thickBot="1" x14ac:dyDescent="0.3">
      <c r="A82" s="36">
        <v>78</v>
      </c>
      <c r="B82" s="36" t="s">
        <v>136</v>
      </c>
      <c r="C82" s="39">
        <f>Popiełuszki!E219</f>
        <v>2755</v>
      </c>
      <c r="D82" s="39">
        <f>Popiełuszki!H219</f>
        <v>320</v>
      </c>
      <c r="E82" s="40">
        <f>Popiełuszki!K219</f>
        <v>235</v>
      </c>
      <c r="F82" s="39">
        <f t="shared" si="2"/>
        <v>3075</v>
      </c>
      <c r="G82" s="40">
        <f t="shared" si="3"/>
        <v>2990</v>
      </c>
    </row>
    <row r="83" spans="1:7" ht="16.5" thickTop="1" thickBot="1" x14ac:dyDescent="0.3">
      <c r="A83" s="36">
        <v>79</v>
      </c>
      <c r="B83" s="36" t="s">
        <v>137</v>
      </c>
      <c r="C83" s="39">
        <f>Popiełuszki!E201</f>
        <v>3745</v>
      </c>
      <c r="D83" s="39">
        <f>Popiełuszki!H201</f>
        <v>437</v>
      </c>
      <c r="E83" s="40">
        <f>Popiełuszki!K201</f>
        <v>320</v>
      </c>
      <c r="F83" s="39">
        <f t="shared" si="2"/>
        <v>4182</v>
      </c>
      <c r="G83" s="40">
        <f t="shared" si="3"/>
        <v>4065</v>
      </c>
    </row>
    <row r="84" spans="1:7" ht="16.5" thickTop="1" thickBot="1" x14ac:dyDescent="0.3">
      <c r="A84" s="36">
        <v>80</v>
      </c>
      <c r="B84" s="36" t="s">
        <v>138</v>
      </c>
      <c r="C84" s="39">
        <f>Popiełuszki!E236</f>
        <v>4636</v>
      </c>
      <c r="D84" s="39">
        <f>Popiełuszki!H236</f>
        <v>537</v>
      </c>
      <c r="E84" s="40">
        <f>Popiełuszki!K236</f>
        <v>394</v>
      </c>
      <c r="F84" s="39">
        <f t="shared" si="2"/>
        <v>5173</v>
      </c>
      <c r="G84" s="40">
        <f t="shared" si="3"/>
        <v>5030</v>
      </c>
    </row>
    <row r="85" spans="1:7" ht="16.5" thickTop="1" thickBot="1" x14ac:dyDescent="0.3">
      <c r="A85" s="36">
        <v>81</v>
      </c>
      <c r="B85" s="36" t="s">
        <v>139</v>
      </c>
      <c r="C85" s="39">
        <f>Popiełuszki!E253</f>
        <v>6830</v>
      </c>
      <c r="D85" s="39">
        <f>Popiełuszki!H253</f>
        <v>790</v>
      </c>
      <c r="E85" s="40">
        <f>Popiełuszki!K253</f>
        <v>577</v>
      </c>
      <c r="F85" s="39">
        <f t="shared" si="2"/>
        <v>7620</v>
      </c>
      <c r="G85" s="40">
        <f t="shared" si="3"/>
        <v>7407</v>
      </c>
    </row>
    <row r="86" spans="1:7" ht="16.5" thickTop="1" thickBot="1" x14ac:dyDescent="0.3">
      <c r="A86" s="36">
        <v>82</v>
      </c>
      <c r="B86" s="36" t="s">
        <v>140</v>
      </c>
      <c r="C86" s="39">
        <f>Popiełuszki!E270</f>
        <v>4378</v>
      </c>
      <c r="D86" s="39">
        <f>Popiełuszki!H270</f>
        <v>508</v>
      </c>
      <c r="E86" s="40">
        <f>Popiełuszki!K270</f>
        <v>370</v>
      </c>
      <c r="F86" s="39">
        <f t="shared" si="2"/>
        <v>4886</v>
      </c>
      <c r="G86" s="40">
        <f t="shared" si="3"/>
        <v>4748</v>
      </c>
    </row>
    <row r="87" spans="1:7" ht="16.5" thickTop="1" thickBot="1" x14ac:dyDescent="0.3">
      <c r="A87" s="36">
        <v>83</v>
      </c>
      <c r="B87" s="36" t="s">
        <v>141</v>
      </c>
      <c r="C87" s="39">
        <f>'Krzywe Koło'!E51</f>
        <v>2736</v>
      </c>
      <c r="D87" s="39">
        <f>'Krzywe Koło'!H51</f>
        <v>317</v>
      </c>
      <c r="E87" s="40">
        <f>'Krzywe Koło'!K51</f>
        <v>233</v>
      </c>
      <c r="F87" s="39">
        <f t="shared" si="2"/>
        <v>3053</v>
      </c>
      <c r="G87" s="40">
        <f t="shared" si="3"/>
        <v>2969</v>
      </c>
    </row>
    <row r="88" spans="1:7" ht="16.5" thickTop="1" thickBot="1" x14ac:dyDescent="0.3">
      <c r="A88" s="36">
        <v>84</v>
      </c>
      <c r="B88" s="36" t="s">
        <v>142</v>
      </c>
      <c r="C88" s="39">
        <f>Zielona!E17</f>
        <v>504</v>
      </c>
      <c r="D88" s="39">
        <f>Zielona!H17</f>
        <v>8</v>
      </c>
      <c r="E88" s="40">
        <f>Zielona!K17</f>
        <v>0</v>
      </c>
      <c r="F88" s="39">
        <f t="shared" si="2"/>
        <v>512</v>
      </c>
      <c r="G88" s="40">
        <f t="shared" si="3"/>
        <v>504</v>
      </c>
    </row>
    <row r="89" spans="1:7" ht="16.5" thickTop="1" thickBot="1" x14ac:dyDescent="0.3">
      <c r="A89" s="36">
        <v>85</v>
      </c>
      <c r="B89" s="36" t="s">
        <v>143</v>
      </c>
      <c r="C89" s="39">
        <f>Cicha!E167</f>
        <v>3307</v>
      </c>
      <c r="D89" s="39">
        <f>Cicha!H167</f>
        <v>385</v>
      </c>
      <c r="E89" s="40">
        <f>Cicha!K167</f>
        <v>281</v>
      </c>
      <c r="F89" s="39">
        <f t="shared" si="2"/>
        <v>3692</v>
      </c>
      <c r="G89" s="40">
        <f t="shared" si="3"/>
        <v>3588</v>
      </c>
    </row>
    <row r="90" spans="1:7" ht="16.5" thickTop="1" thickBot="1" x14ac:dyDescent="0.3">
      <c r="A90" s="36">
        <v>86</v>
      </c>
      <c r="B90" s="36" t="s">
        <v>144</v>
      </c>
      <c r="C90" s="39">
        <f>'1 Maja'!E81</f>
        <v>4951</v>
      </c>
      <c r="D90" s="39">
        <f>'1 Maja'!H81</f>
        <v>575</v>
      </c>
      <c r="E90" s="40">
        <f>'1 Maja'!K81</f>
        <v>419</v>
      </c>
      <c r="F90" s="39">
        <f t="shared" si="2"/>
        <v>5526</v>
      </c>
      <c r="G90" s="40">
        <f t="shared" si="3"/>
        <v>5370</v>
      </c>
    </row>
    <row r="91" spans="1:7" ht="16.5" thickTop="1" thickBot="1" x14ac:dyDescent="0.3">
      <c r="A91" s="36">
        <v>87</v>
      </c>
      <c r="B91" s="36" t="s">
        <v>145</v>
      </c>
      <c r="C91" s="39">
        <f>Lubelska!E144</f>
        <v>2480</v>
      </c>
      <c r="D91" s="39">
        <f>Lubelska!H144</f>
        <v>288</v>
      </c>
      <c r="E91" s="40">
        <f>Lubelska!K144</f>
        <v>211</v>
      </c>
      <c r="F91" s="39">
        <f t="shared" si="2"/>
        <v>2768</v>
      </c>
      <c r="G91" s="40">
        <f t="shared" si="3"/>
        <v>2691</v>
      </c>
    </row>
    <row r="92" spans="1:7" ht="16.5" thickTop="1" thickBot="1" x14ac:dyDescent="0.3">
      <c r="A92" s="36">
        <v>88</v>
      </c>
      <c r="B92" s="36" t="s">
        <v>32</v>
      </c>
      <c r="C92" s="39">
        <f>Lubelska!E165</f>
        <v>2518</v>
      </c>
      <c r="D92" s="39">
        <f>Lubelska!H165</f>
        <v>290</v>
      </c>
      <c r="E92" s="40">
        <f>Lubelska!K165</f>
        <v>214</v>
      </c>
      <c r="F92" s="39">
        <f t="shared" si="2"/>
        <v>2808</v>
      </c>
      <c r="G92" s="40">
        <f t="shared" si="3"/>
        <v>2732</v>
      </c>
    </row>
    <row r="93" spans="1:7" ht="16.5" thickTop="1" thickBot="1" x14ac:dyDescent="0.3">
      <c r="A93" s="36">
        <v>89</v>
      </c>
      <c r="B93" s="36" t="s">
        <v>146</v>
      </c>
      <c r="C93" s="39">
        <f>Lubelska!E186</f>
        <v>4645</v>
      </c>
      <c r="D93" s="39">
        <f>Lubelska!H186</f>
        <v>540</v>
      </c>
      <c r="E93" s="40">
        <f>Lubelska!K186</f>
        <v>394</v>
      </c>
      <c r="F93" s="39">
        <f t="shared" si="2"/>
        <v>5185</v>
      </c>
      <c r="G93" s="40">
        <f t="shared" si="3"/>
        <v>5039</v>
      </c>
    </row>
    <row r="94" spans="1:7" ht="20.25" thickTop="1" thickBot="1" x14ac:dyDescent="0.35">
      <c r="A94" s="162" t="s">
        <v>35</v>
      </c>
      <c r="B94" s="163"/>
      <c r="C94" s="41">
        <f>SUM(C5:C93)</f>
        <v>399896</v>
      </c>
      <c r="D94" s="41">
        <f t="shared" ref="D94:G94" si="4">SUM(D5:D93)</f>
        <v>46274</v>
      </c>
      <c r="E94" s="41">
        <f t="shared" si="4"/>
        <v>33782</v>
      </c>
      <c r="F94" s="41">
        <f t="shared" si="4"/>
        <v>446170</v>
      </c>
      <c r="G94" s="41">
        <f t="shared" si="4"/>
        <v>433678</v>
      </c>
    </row>
    <row r="95" spans="1:7" ht="15.75" thickTop="1" x14ac:dyDescent="0.25"/>
  </sheetData>
  <mergeCells count="2">
    <mergeCell ref="A94:B94"/>
    <mergeCell ref="A2:G2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03"/>
  <sheetViews>
    <sheetView zoomScaleNormal="100" workbookViewId="0">
      <selection activeCell="M92" sqref="M92"/>
    </sheetView>
  </sheetViews>
  <sheetFormatPr defaultRowHeight="15" x14ac:dyDescent="0.25"/>
  <cols>
    <col min="1" max="1" width="4" customWidth="1"/>
    <col min="2" max="2" width="25.28515625" customWidth="1"/>
    <col min="3" max="3" width="18.42578125" customWidth="1"/>
    <col min="4" max="4" width="18.5703125" hidden="1" customWidth="1"/>
    <col min="5" max="5" width="15" customWidth="1"/>
    <col min="6" max="6" width="17.85546875" customWidth="1"/>
    <col min="7" max="7" width="15.28515625" hidden="1" customWidth="1"/>
    <col min="8" max="8" width="17.28515625" customWidth="1"/>
    <col min="9" max="9" width="18.28515625" hidden="1" customWidth="1"/>
    <col min="10" max="10" width="18.85546875" customWidth="1"/>
    <col min="11" max="11" width="21" style="143" customWidth="1"/>
    <col min="12" max="12" width="14.42578125" customWidth="1"/>
    <col min="13" max="13" width="15" customWidth="1"/>
    <col min="14" max="14" width="13.5703125" customWidth="1"/>
    <col min="15" max="15" width="12.85546875" customWidth="1"/>
  </cols>
  <sheetData>
    <row r="1" spans="1:15" ht="30" customHeight="1" thickBot="1" x14ac:dyDescent="0.3">
      <c r="C1" s="165"/>
      <c r="D1" s="165"/>
      <c r="E1" s="165"/>
      <c r="F1" s="165"/>
      <c r="G1" s="165"/>
      <c r="H1" s="165"/>
    </row>
    <row r="2" spans="1:15" s="31" customFormat="1" ht="51.75" customHeight="1" thickTop="1" thickBot="1" x14ac:dyDescent="0.3">
      <c r="A2" s="37" t="s">
        <v>34</v>
      </c>
      <c r="B2" s="37" t="s">
        <v>73</v>
      </c>
      <c r="C2" s="38" t="s">
        <v>199</v>
      </c>
      <c r="D2" s="38" t="s">
        <v>180</v>
      </c>
      <c r="E2" s="38" t="s">
        <v>147</v>
      </c>
      <c r="F2" s="38" t="s">
        <v>239</v>
      </c>
      <c r="G2" s="38" t="s">
        <v>181</v>
      </c>
      <c r="H2" s="38" t="s">
        <v>182</v>
      </c>
      <c r="I2" s="38" t="s">
        <v>74</v>
      </c>
      <c r="J2" s="144" t="s">
        <v>148</v>
      </c>
      <c r="K2" s="147" t="s">
        <v>243</v>
      </c>
      <c r="L2" s="148" t="s">
        <v>241</v>
      </c>
      <c r="M2" s="148" t="s">
        <v>185</v>
      </c>
      <c r="N2" s="148" t="s">
        <v>183</v>
      </c>
      <c r="O2" s="148" t="s">
        <v>242</v>
      </c>
    </row>
    <row r="3" spans="1:15" ht="16.5" thickTop="1" thickBot="1" x14ac:dyDescent="0.3">
      <c r="A3" s="36">
        <v>1</v>
      </c>
      <c r="B3" s="36" t="s">
        <v>75</v>
      </c>
      <c r="C3" s="39">
        <f>'3 Maja'!E101</f>
        <v>5592</v>
      </c>
      <c r="D3" s="39">
        <f>'3 Maja'!H38</f>
        <v>1337</v>
      </c>
      <c r="E3" s="40">
        <f>'3 Maja'!K101</f>
        <v>471</v>
      </c>
      <c r="F3" s="39">
        <f>'3 Maja'!Y100</f>
        <v>5628</v>
      </c>
      <c r="G3" s="39">
        <f>'3 Maja'!AB96</f>
        <v>17</v>
      </c>
      <c r="H3" s="40">
        <f>'3 Maja'!AE100</f>
        <v>173</v>
      </c>
      <c r="I3" s="39">
        <f>C3+D3+F3+G3</f>
        <v>12574</v>
      </c>
      <c r="J3" s="145">
        <f>C3+E3+F3+H3</f>
        <v>11864</v>
      </c>
      <c r="K3" s="149">
        <f>(C3+E3)/C3</f>
        <v>1.0842274678111588</v>
      </c>
      <c r="L3" s="150">
        <f>INT(C3/K3)</f>
        <v>5157</v>
      </c>
      <c r="M3" s="150">
        <f>INT(C3-L3)</f>
        <v>435</v>
      </c>
      <c r="N3" s="150">
        <f>L3+M3</f>
        <v>5592</v>
      </c>
      <c r="O3" s="151" t="b">
        <f>C3=N3</f>
        <v>1</v>
      </c>
    </row>
    <row r="4" spans="1:15" ht="16.5" thickTop="1" thickBot="1" x14ac:dyDescent="0.3">
      <c r="A4" s="36">
        <v>2</v>
      </c>
      <c r="B4" s="36" t="s">
        <v>76</v>
      </c>
      <c r="C4" s="39">
        <f>'3 Maja'!E122</f>
        <v>4525</v>
      </c>
      <c r="D4" s="39">
        <f>'3 Maja'!H122</f>
        <v>526</v>
      </c>
      <c r="E4" s="40">
        <f>'3 Maja'!K122</f>
        <v>383</v>
      </c>
      <c r="F4" s="39">
        <f>'3 Maja'!Y121</f>
        <v>4698</v>
      </c>
      <c r="G4" s="39">
        <f>'3 Maja'!AB117</f>
        <v>15</v>
      </c>
      <c r="H4" s="40">
        <f>'3 Maja'!AE121</f>
        <v>144</v>
      </c>
      <c r="I4" s="39">
        <f t="shared" ref="I4:I67" si="0">C4+D4+F4+G4</f>
        <v>9764</v>
      </c>
      <c r="J4" s="145">
        <f t="shared" ref="J4:J67" si="1">C4+E4+F4+H4</f>
        <v>9750</v>
      </c>
      <c r="K4" s="149">
        <f t="shared" ref="K4:K67" si="2">(C4+E4)/C4</f>
        <v>1.0846408839779005</v>
      </c>
      <c r="L4" s="150">
        <f t="shared" ref="L4:L67" si="3">INT(C4/K4)</f>
        <v>4171</v>
      </c>
      <c r="M4" s="150">
        <f t="shared" ref="M4:M67" si="4">INT(C4-L4)</f>
        <v>354</v>
      </c>
      <c r="N4" s="150">
        <f t="shared" ref="N4:N67" si="5">L4+M4</f>
        <v>4525</v>
      </c>
      <c r="O4" s="151" t="b">
        <f t="shared" ref="O4:O67" si="6">C4=N4</f>
        <v>1</v>
      </c>
    </row>
    <row r="5" spans="1:15" ht="16.5" thickTop="1" thickBot="1" x14ac:dyDescent="0.3">
      <c r="A5" s="36">
        <v>3</v>
      </c>
      <c r="B5" s="36" t="s">
        <v>77</v>
      </c>
      <c r="C5" s="39">
        <f>Słowackiego!E82</f>
        <v>6207</v>
      </c>
      <c r="D5" s="39">
        <f>Słowackiego!H82</f>
        <v>720</v>
      </c>
      <c r="E5" s="40">
        <f>Słowackiego!K82</f>
        <v>524</v>
      </c>
      <c r="F5" s="39">
        <f>Słowackiego!Y81</f>
        <v>6372</v>
      </c>
      <c r="G5" s="39">
        <f>Słowackiego!AB77</f>
        <v>20</v>
      </c>
      <c r="H5" s="40">
        <f>Słowackiego!AE81</f>
        <v>194</v>
      </c>
      <c r="I5" s="39">
        <f t="shared" si="0"/>
        <v>13319</v>
      </c>
      <c r="J5" s="145">
        <f t="shared" si="1"/>
        <v>13297</v>
      </c>
      <c r="K5" s="149">
        <f t="shared" si="2"/>
        <v>1.0844208152086354</v>
      </c>
      <c r="L5" s="150">
        <f t="shared" si="3"/>
        <v>5723</v>
      </c>
      <c r="M5" s="150">
        <f t="shared" si="4"/>
        <v>484</v>
      </c>
      <c r="N5" s="150">
        <f t="shared" si="5"/>
        <v>6207</v>
      </c>
      <c r="O5" s="151" t="b">
        <f t="shared" si="6"/>
        <v>1</v>
      </c>
    </row>
    <row r="6" spans="1:15" ht="16.5" thickTop="1" thickBot="1" x14ac:dyDescent="0.3">
      <c r="A6" s="36">
        <v>4</v>
      </c>
      <c r="B6" s="36" t="s">
        <v>78</v>
      </c>
      <c r="C6" s="39">
        <f>'3 Maja'!E59</f>
        <v>3045</v>
      </c>
      <c r="D6" s="39">
        <f>'3 Maja'!H59</f>
        <v>353</v>
      </c>
      <c r="E6" s="40">
        <f>'3 Maja'!K59</f>
        <v>257</v>
      </c>
      <c r="F6" s="39">
        <f>'3 Maja'!Y58</f>
        <v>3195</v>
      </c>
      <c r="G6" s="39">
        <f>'3 Maja'!AB54</f>
        <v>10</v>
      </c>
      <c r="H6" s="40">
        <f>'3 Maja'!AE58</f>
        <v>92</v>
      </c>
      <c r="I6" s="39">
        <f t="shared" si="0"/>
        <v>6603</v>
      </c>
      <c r="J6" s="145">
        <f t="shared" si="1"/>
        <v>6589</v>
      </c>
      <c r="K6" s="149">
        <f t="shared" si="2"/>
        <v>1.08440065681445</v>
      </c>
      <c r="L6" s="150">
        <f t="shared" si="3"/>
        <v>2808</v>
      </c>
      <c r="M6" s="150">
        <f t="shared" si="4"/>
        <v>237</v>
      </c>
      <c r="N6" s="150">
        <f t="shared" si="5"/>
        <v>3045</v>
      </c>
      <c r="O6" s="151" t="b">
        <f t="shared" si="6"/>
        <v>1</v>
      </c>
    </row>
    <row r="7" spans="1:15" ht="16.5" thickTop="1" thickBot="1" x14ac:dyDescent="0.3">
      <c r="A7" s="36">
        <v>5</v>
      </c>
      <c r="B7" s="36" t="s">
        <v>79</v>
      </c>
      <c r="C7" s="39">
        <f>'3 Maja'!E17</f>
        <v>4560</v>
      </c>
      <c r="D7" s="39">
        <f>'3 Maja'!H17</f>
        <v>528</v>
      </c>
      <c r="E7" s="40">
        <f>'3 Maja'!K17</f>
        <v>385</v>
      </c>
      <c r="F7" s="39">
        <f>'3 Maja'!Y16</f>
        <v>4818</v>
      </c>
      <c r="G7" s="39">
        <f>'3 Maja'!AB16</f>
        <v>177</v>
      </c>
      <c r="H7" s="40">
        <f>'3 Maja'!AE16</f>
        <v>147</v>
      </c>
      <c r="I7" s="39">
        <f t="shared" si="0"/>
        <v>10083</v>
      </c>
      <c r="J7" s="145">
        <f t="shared" si="1"/>
        <v>9910</v>
      </c>
      <c r="K7" s="149">
        <f t="shared" si="2"/>
        <v>1.0844298245614035</v>
      </c>
      <c r="L7" s="150">
        <f t="shared" si="3"/>
        <v>4204</v>
      </c>
      <c r="M7" s="150">
        <f t="shared" si="4"/>
        <v>356</v>
      </c>
      <c r="N7" s="150">
        <f t="shared" si="5"/>
        <v>4560</v>
      </c>
      <c r="O7" s="151" t="b">
        <f t="shared" si="6"/>
        <v>1</v>
      </c>
    </row>
    <row r="8" spans="1:15" ht="16.5" thickTop="1" thickBot="1" x14ac:dyDescent="0.3">
      <c r="A8" s="36">
        <v>6</v>
      </c>
      <c r="B8" s="36" t="s">
        <v>80</v>
      </c>
      <c r="C8" s="39">
        <f>'3 Maja'!E80</f>
        <v>3346</v>
      </c>
      <c r="D8" s="39">
        <f>'3 Maja'!H80</f>
        <v>389</v>
      </c>
      <c r="E8" s="40">
        <f>'3 Maja'!K80</f>
        <v>284</v>
      </c>
      <c r="F8" s="39">
        <f>'3 Maja'!Y79</f>
        <v>3492</v>
      </c>
      <c r="G8" s="39">
        <f>'3 Maja'!AB75</f>
        <v>11</v>
      </c>
      <c r="H8" s="40">
        <f>'3 Maja'!AE79</f>
        <v>100</v>
      </c>
      <c r="I8" s="39">
        <f t="shared" si="0"/>
        <v>7238</v>
      </c>
      <c r="J8" s="145">
        <f t="shared" si="1"/>
        <v>7222</v>
      </c>
      <c r="K8" s="149">
        <f t="shared" si="2"/>
        <v>1.0848774656306037</v>
      </c>
      <c r="L8" s="150">
        <f t="shared" si="3"/>
        <v>3084</v>
      </c>
      <c r="M8" s="150">
        <f t="shared" si="4"/>
        <v>262</v>
      </c>
      <c r="N8" s="150">
        <f t="shared" si="5"/>
        <v>3346</v>
      </c>
      <c r="O8" s="151" t="b">
        <f t="shared" si="6"/>
        <v>1</v>
      </c>
    </row>
    <row r="9" spans="1:15" ht="16.5" thickTop="1" thickBot="1" x14ac:dyDescent="0.3">
      <c r="A9" s="36">
        <v>7</v>
      </c>
      <c r="B9" s="36" t="s">
        <v>33</v>
      </c>
      <c r="C9" s="39">
        <f>Lipowa!E51</f>
        <v>2680</v>
      </c>
      <c r="D9" s="39">
        <f>Lipowa!H51</f>
        <v>310</v>
      </c>
      <c r="E9" s="40">
        <f>Lipowa!K51</f>
        <v>227</v>
      </c>
      <c r="F9" s="39">
        <f>Lipowa!Y50</f>
        <v>2922</v>
      </c>
      <c r="G9" s="39">
        <f>Lipowa!AB46</f>
        <v>9</v>
      </c>
      <c r="H9" s="40">
        <f>Lipowa!AE50</f>
        <v>76</v>
      </c>
      <c r="I9" s="39">
        <f t="shared" si="0"/>
        <v>5921</v>
      </c>
      <c r="J9" s="145">
        <f t="shared" si="1"/>
        <v>5905</v>
      </c>
      <c r="K9" s="149">
        <f t="shared" si="2"/>
        <v>1.0847014925373135</v>
      </c>
      <c r="L9" s="150">
        <f t="shared" si="3"/>
        <v>2470</v>
      </c>
      <c r="M9" s="150">
        <f t="shared" si="4"/>
        <v>210</v>
      </c>
      <c r="N9" s="150">
        <f t="shared" si="5"/>
        <v>2680</v>
      </c>
      <c r="O9" s="151" t="b">
        <f t="shared" si="6"/>
        <v>1</v>
      </c>
    </row>
    <row r="10" spans="1:15" ht="16.5" thickTop="1" thickBot="1" x14ac:dyDescent="0.3">
      <c r="A10" s="36">
        <v>8</v>
      </c>
      <c r="B10" s="36" t="s">
        <v>81</v>
      </c>
      <c r="C10" s="39">
        <f>Chopina!E68</f>
        <v>2670</v>
      </c>
      <c r="D10" s="39">
        <f>Chopina!H68</f>
        <v>309</v>
      </c>
      <c r="E10" s="40">
        <f>Chopina!K68</f>
        <v>226</v>
      </c>
      <c r="F10" s="39">
        <f>Chopina!Y67</f>
        <v>2802</v>
      </c>
      <c r="G10" s="39">
        <f>Chopina!AB63</f>
        <v>9</v>
      </c>
      <c r="H10" s="40">
        <f>Chopina!AE67</f>
        <v>74</v>
      </c>
      <c r="I10" s="39">
        <f t="shared" si="0"/>
        <v>5790</v>
      </c>
      <c r="J10" s="145">
        <f t="shared" si="1"/>
        <v>5772</v>
      </c>
      <c r="K10" s="149">
        <f t="shared" si="2"/>
        <v>1.0846441947565544</v>
      </c>
      <c r="L10" s="150">
        <f t="shared" si="3"/>
        <v>2461</v>
      </c>
      <c r="M10" s="150">
        <f t="shared" si="4"/>
        <v>209</v>
      </c>
      <c r="N10" s="150">
        <f t="shared" si="5"/>
        <v>2670</v>
      </c>
      <c r="O10" s="151" t="b">
        <f t="shared" si="6"/>
        <v>1</v>
      </c>
    </row>
    <row r="11" spans="1:15" ht="16.5" thickTop="1" thickBot="1" x14ac:dyDescent="0.3">
      <c r="A11" s="36">
        <v>9</v>
      </c>
      <c r="B11" s="36" t="s">
        <v>24</v>
      </c>
      <c r="C11" s="39">
        <f>Chopina!E34</f>
        <v>2740</v>
      </c>
      <c r="D11" s="39">
        <f>Chopina!H34</f>
        <v>318</v>
      </c>
      <c r="E11" s="40">
        <f>Chopina!K34</f>
        <v>233</v>
      </c>
      <c r="F11" s="39">
        <f>Chopina!Y33</f>
        <v>2952</v>
      </c>
      <c r="G11" s="39">
        <f>Chopina!AB29</f>
        <v>9</v>
      </c>
      <c r="H11" s="40">
        <f>Chopina!AE33</f>
        <v>78</v>
      </c>
      <c r="I11" s="39">
        <f t="shared" si="0"/>
        <v>6019</v>
      </c>
      <c r="J11" s="145">
        <f t="shared" si="1"/>
        <v>6003</v>
      </c>
      <c r="K11" s="149">
        <f t="shared" si="2"/>
        <v>1.0850364963503649</v>
      </c>
      <c r="L11" s="150">
        <f t="shared" si="3"/>
        <v>2525</v>
      </c>
      <c r="M11" s="150">
        <f t="shared" si="4"/>
        <v>215</v>
      </c>
      <c r="N11" s="150">
        <f t="shared" si="5"/>
        <v>2740</v>
      </c>
      <c r="O11" s="151" t="b">
        <f t="shared" si="6"/>
        <v>1</v>
      </c>
    </row>
    <row r="12" spans="1:15" ht="16.5" thickTop="1" thickBot="1" x14ac:dyDescent="0.3">
      <c r="A12" s="36">
        <v>10</v>
      </c>
      <c r="B12" s="36" t="s">
        <v>82</v>
      </c>
      <c r="C12" s="39">
        <f>Chopina!E51</f>
        <v>3056</v>
      </c>
      <c r="D12" s="39">
        <f>Chopina!H51</f>
        <v>359</v>
      </c>
      <c r="E12" s="40">
        <f>Chopina!K51</f>
        <v>261</v>
      </c>
      <c r="F12" s="39">
        <f>Chopina!Y50</f>
        <v>2880</v>
      </c>
      <c r="G12" s="39">
        <f>Chopina!AB46</f>
        <v>9</v>
      </c>
      <c r="H12" s="40">
        <f>Chopina!AE50</f>
        <v>75</v>
      </c>
      <c r="I12" s="39">
        <f t="shared" si="0"/>
        <v>6304</v>
      </c>
      <c r="J12" s="145">
        <f t="shared" si="1"/>
        <v>6272</v>
      </c>
      <c r="K12" s="149">
        <f t="shared" si="2"/>
        <v>1.0854057591623036</v>
      </c>
      <c r="L12" s="150">
        <f t="shared" si="3"/>
        <v>2815</v>
      </c>
      <c r="M12" s="150">
        <f t="shared" si="4"/>
        <v>241</v>
      </c>
      <c r="N12" s="150">
        <f t="shared" si="5"/>
        <v>3056</v>
      </c>
      <c r="O12" s="151" t="b">
        <f t="shared" si="6"/>
        <v>1</v>
      </c>
    </row>
    <row r="13" spans="1:15" ht="16.5" thickTop="1" thickBot="1" x14ac:dyDescent="0.3">
      <c r="A13" s="36">
        <v>11</v>
      </c>
      <c r="B13" s="36" t="s">
        <v>83</v>
      </c>
      <c r="C13" s="39">
        <f>'3 Maja'!E38</f>
        <v>11534</v>
      </c>
      <c r="D13" s="39">
        <f>'3 Maja'!H38</f>
        <v>1337</v>
      </c>
      <c r="E13" s="40">
        <f>'3 Maja'!K38</f>
        <v>975</v>
      </c>
      <c r="F13" s="39">
        <f>'3 Maja'!Y37</f>
        <v>11898</v>
      </c>
      <c r="G13" s="39">
        <f>'3 Maja'!AB36</f>
        <v>10</v>
      </c>
      <c r="H13" s="40">
        <f>'3 Maja'!AE37</f>
        <v>377</v>
      </c>
      <c r="I13" s="39">
        <f t="shared" si="0"/>
        <v>24779</v>
      </c>
      <c r="J13" s="145">
        <f t="shared" si="1"/>
        <v>24784</v>
      </c>
      <c r="K13" s="149">
        <f t="shared" si="2"/>
        <v>1.0845326859719091</v>
      </c>
      <c r="L13" s="150">
        <f t="shared" si="3"/>
        <v>10634</v>
      </c>
      <c r="M13" s="150">
        <f t="shared" si="4"/>
        <v>900</v>
      </c>
      <c r="N13" s="150">
        <f t="shared" si="5"/>
        <v>11534</v>
      </c>
      <c r="O13" s="151" t="b">
        <f t="shared" si="6"/>
        <v>1</v>
      </c>
    </row>
    <row r="14" spans="1:15" ht="16.5" thickTop="1" thickBot="1" x14ac:dyDescent="0.3">
      <c r="A14" s="36">
        <v>12</v>
      </c>
      <c r="B14" s="36" t="s">
        <v>23</v>
      </c>
      <c r="C14" s="39">
        <f>Chopina!E17</f>
        <v>6644</v>
      </c>
      <c r="D14" s="39">
        <f>Chopina!H17</f>
        <v>770</v>
      </c>
      <c r="E14" s="40">
        <f>Chopina!K17</f>
        <v>564</v>
      </c>
      <c r="F14" s="39">
        <f>Chopina!Y16</f>
        <v>6792</v>
      </c>
      <c r="G14" s="39">
        <f>Chopina!AB12</f>
        <v>22</v>
      </c>
      <c r="H14" s="40">
        <f>Chopina!AE16</f>
        <v>206</v>
      </c>
      <c r="I14" s="39">
        <f t="shared" si="0"/>
        <v>14228</v>
      </c>
      <c r="J14" s="145">
        <f t="shared" si="1"/>
        <v>14206</v>
      </c>
      <c r="K14" s="149">
        <f t="shared" si="2"/>
        <v>1.0848886213124624</v>
      </c>
      <c r="L14" s="150">
        <f t="shared" si="3"/>
        <v>6124</v>
      </c>
      <c r="M14" s="150">
        <f t="shared" si="4"/>
        <v>520</v>
      </c>
      <c r="N14" s="150">
        <f t="shared" si="5"/>
        <v>6644</v>
      </c>
      <c r="O14" s="151" t="b">
        <f t="shared" si="6"/>
        <v>1</v>
      </c>
    </row>
    <row r="15" spans="1:15" ht="16.5" thickTop="1" thickBot="1" x14ac:dyDescent="0.3">
      <c r="A15" s="36">
        <v>13</v>
      </c>
      <c r="B15" s="36" t="s">
        <v>84</v>
      </c>
      <c r="C15" s="39">
        <f>Słowackiego!E60</f>
        <v>3590</v>
      </c>
      <c r="D15" s="39">
        <f>Słowackiego!H60</f>
        <v>418</v>
      </c>
      <c r="E15" s="40">
        <f>Słowackiego!K60</f>
        <v>306</v>
      </c>
      <c r="F15" s="39">
        <f>Słowackiego!Y59</f>
        <v>3666</v>
      </c>
      <c r="G15" s="39">
        <f>Słowackiego!AB55</f>
        <v>12</v>
      </c>
      <c r="H15" s="40">
        <f>Słowackiego!AE59</f>
        <v>106</v>
      </c>
      <c r="I15" s="39">
        <f t="shared" si="0"/>
        <v>7686</v>
      </c>
      <c r="J15" s="145">
        <f t="shared" si="1"/>
        <v>7668</v>
      </c>
      <c r="K15" s="149">
        <f t="shared" si="2"/>
        <v>1.0852367688022284</v>
      </c>
      <c r="L15" s="150">
        <f t="shared" si="3"/>
        <v>3308</v>
      </c>
      <c r="M15" s="150">
        <f t="shared" si="4"/>
        <v>282</v>
      </c>
      <c r="N15" s="150">
        <f t="shared" si="5"/>
        <v>3590</v>
      </c>
      <c r="O15" s="151" t="b">
        <f t="shared" si="6"/>
        <v>1</v>
      </c>
    </row>
    <row r="16" spans="1:15" ht="16.5" thickTop="1" thickBot="1" x14ac:dyDescent="0.3">
      <c r="A16" s="36">
        <v>14</v>
      </c>
      <c r="B16" s="36" t="s">
        <v>85</v>
      </c>
      <c r="C16" s="39">
        <f>Lipowa!E34</f>
        <v>4690</v>
      </c>
      <c r="D16" s="39">
        <f>Lipowa!H34</f>
        <v>544</v>
      </c>
      <c r="E16" s="40">
        <f>Lipowa!K34</f>
        <v>399</v>
      </c>
      <c r="F16" s="39">
        <f>Lipowa!Y33</f>
        <v>4701</v>
      </c>
      <c r="G16" s="39">
        <f>Lipowa!AB29</f>
        <v>15</v>
      </c>
      <c r="H16" s="40">
        <f>Lipowa!AE33</f>
        <v>146</v>
      </c>
      <c r="I16" s="39">
        <f t="shared" si="0"/>
        <v>9950</v>
      </c>
      <c r="J16" s="145">
        <f t="shared" si="1"/>
        <v>9936</v>
      </c>
      <c r="K16" s="149">
        <f t="shared" si="2"/>
        <v>1.0850746268656717</v>
      </c>
      <c r="L16" s="150">
        <f t="shared" si="3"/>
        <v>4322</v>
      </c>
      <c r="M16" s="150">
        <f t="shared" si="4"/>
        <v>368</v>
      </c>
      <c r="N16" s="150">
        <f t="shared" si="5"/>
        <v>4690</v>
      </c>
      <c r="O16" s="151" t="b">
        <f t="shared" si="6"/>
        <v>1</v>
      </c>
    </row>
    <row r="17" spans="1:15" ht="16.5" thickTop="1" thickBot="1" x14ac:dyDescent="0.3">
      <c r="A17" s="36">
        <v>15</v>
      </c>
      <c r="B17" s="36" t="s">
        <v>86</v>
      </c>
      <c r="C17" s="39">
        <f>Lipowa!E17</f>
        <v>5705</v>
      </c>
      <c r="D17" s="39">
        <f>Lipowa!H17</f>
        <v>661</v>
      </c>
      <c r="E17" s="40">
        <f>Lipowa!K17</f>
        <v>483</v>
      </c>
      <c r="F17" s="39">
        <f>Lipowa!Y16</f>
        <v>5804</v>
      </c>
      <c r="G17" s="39">
        <f>Lipowa!AB12</f>
        <v>18</v>
      </c>
      <c r="H17" s="40">
        <f>Lipowa!AE16</f>
        <v>179</v>
      </c>
      <c r="I17" s="39">
        <f t="shared" si="0"/>
        <v>12188</v>
      </c>
      <c r="J17" s="145">
        <f t="shared" si="1"/>
        <v>12171</v>
      </c>
      <c r="K17" s="149">
        <f t="shared" si="2"/>
        <v>1.0846625766871165</v>
      </c>
      <c r="L17" s="150">
        <f t="shared" si="3"/>
        <v>5259</v>
      </c>
      <c r="M17" s="150">
        <f t="shared" si="4"/>
        <v>446</v>
      </c>
      <c r="N17" s="150">
        <f t="shared" si="5"/>
        <v>5705</v>
      </c>
      <c r="O17" s="151" t="b">
        <f t="shared" si="6"/>
        <v>1</v>
      </c>
    </row>
    <row r="18" spans="1:15" ht="16.5" thickTop="1" thickBot="1" x14ac:dyDescent="0.3">
      <c r="A18" s="36">
        <v>16</v>
      </c>
      <c r="B18" s="36" t="s">
        <v>87</v>
      </c>
      <c r="C18" s="39">
        <f>Szaniawskiego!E17</f>
        <v>2740</v>
      </c>
      <c r="D18" s="39">
        <f>Szaniawskiego!H17</f>
        <v>318</v>
      </c>
      <c r="E18" s="40">
        <f>Szaniawskiego!K17</f>
        <v>232</v>
      </c>
      <c r="F18" s="39">
        <f>Szaniawskiego!Y16</f>
        <v>2636</v>
      </c>
      <c r="G18" s="39">
        <f>Szaniawskiego!AB12</f>
        <v>8</v>
      </c>
      <c r="H18" s="40">
        <f>Szaniawskiego!AE16</f>
        <v>70</v>
      </c>
      <c r="I18" s="39">
        <f t="shared" si="0"/>
        <v>5702</v>
      </c>
      <c r="J18" s="145">
        <f t="shared" si="1"/>
        <v>5678</v>
      </c>
      <c r="K18" s="149">
        <f t="shared" si="2"/>
        <v>1.0846715328467154</v>
      </c>
      <c r="L18" s="150">
        <f t="shared" si="3"/>
        <v>2526</v>
      </c>
      <c r="M18" s="150">
        <f t="shared" si="4"/>
        <v>214</v>
      </c>
      <c r="N18" s="150">
        <f t="shared" si="5"/>
        <v>2740</v>
      </c>
      <c r="O18" s="151" t="b">
        <f t="shared" si="6"/>
        <v>1</v>
      </c>
    </row>
    <row r="19" spans="1:15" ht="16.5" customHeight="1" thickTop="1" thickBot="1" x14ac:dyDescent="0.3">
      <c r="A19" s="36">
        <v>17</v>
      </c>
      <c r="B19" s="36" t="s">
        <v>88</v>
      </c>
      <c r="C19" s="39">
        <f>Szaniawskiego!E38</f>
        <v>2667</v>
      </c>
      <c r="D19" s="39">
        <f>Szaniawskiego!H38</f>
        <v>308</v>
      </c>
      <c r="E19" s="40">
        <f>Szaniawskiego!K38</f>
        <v>224</v>
      </c>
      <c r="F19" s="39">
        <f>Szaniawskiego!Y37</f>
        <v>2646</v>
      </c>
      <c r="G19" s="39">
        <f>Szaniawskiego!AB33</f>
        <v>8</v>
      </c>
      <c r="H19" s="40">
        <f>Szaniawskiego!AE37</f>
        <v>70</v>
      </c>
      <c r="I19" s="39">
        <f t="shared" si="0"/>
        <v>5629</v>
      </c>
      <c r="J19" s="145">
        <f t="shared" si="1"/>
        <v>5607</v>
      </c>
      <c r="K19" s="149">
        <f t="shared" si="2"/>
        <v>1.083989501312336</v>
      </c>
      <c r="L19" s="150">
        <f t="shared" si="3"/>
        <v>2460</v>
      </c>
      <c r="M19" s="150">
        <f t="shared" si="4"/>
        <v>207</v>
      </c>
      <c r="N19" s="150">
        <f t="shared" si="5"/>
        <v>2667</v>
      </c>
      <c r="O19" s="151" t="b">
        <f t="shared" si="6"/>
        <v>1</v>
      </c>
    </row>
    <row r="20" spans="1:15" ht="16.5" thickTop="1" thickBot="1" x14ac:dyDescent="0.3">
      <c r="A20" s="36">
        <v>18</v>
      </c>
      <c r="B20" s="36" t="s">
        <v>89</v>
      </c>
      <c r="C20" s="39">
        <f>Słowackiego!E17</f>
        <v>5078</v>
      </c>
      <c r="D20" s="39">
        <f>Słowackiego!H17</f>
        <v>592</v>
      </c>
      <c r="E20" s="40">
        <f>Słowackiego!K17</f>
        <v>432</v>
      </c>
      <c r="F20" s="39">
        <f>Słowackiego!Y16</f>
        <v>5200</v>
      </c>
      <c r="G20" s="39">
        <f>Słowackiego!AB12</f>
        <v>16</v>
      </c>
      <c r="H20" s="40">
        <f>Słowackiego!AE16</f>
        <v>160</v>
      </c>
      <c r="I20" s="39">
        <f t="shared" si="0"/>
        <v>10886</v>
      </c>
      <c r="J20" s="145">
        <f t="shared" si="1"/>
        <v>10870</v>
      </c>
      <c r="K20" s="149">
        <f t="shared" si="2"/>
        <v>1.0850728633320206</v>
      </c>
      <c r="L20" s="150">
        <f t="shared" si="3"/>
        <v>4679</v>
      </c>
      <c r="M20" s="150">
        <f t="shared" si="4"/>
        <v>399</v>
      </c>
      <c r="N20" s="150">
        <f t="shared" si="5"/>
        <v>5078</v>
      </c>
      <c r="O20" s="151" t="b">
        <f t="shared" si="6"/>
        <v>1</v>
      </c>
    </row>
    <row r="21" spans="1:15" ht="16.5" thickTop="1" thickBot="1" x14ac:dyDescent="0.3">
      <c r="A21" s="36">
        <v>19</v>
      </c>
      <c r="B21" s="36" t="s">
        <v>90</v>
      </c>
      <c r="C21" s="39">
        <f>Słowackiego!E38</f>
        <v>3945</v>
      </c>
      <c r="D21" s="39">
        <f>Słowackiego!H38</f>
        <v>457</v>
      </c>
      <c r="E21" s="40">
        <f>Słowackiego!K38</f>
        <v>335</v>
      </c>
      <c r="F21" s="39">
        <f>Słowackiego!Y37</f>
        <v>4280</v>
      </c>
      <c r="G21" s="39">
        <f>Słowackiego!AB33</f>
        <v>14</v>
      </c>
      <c r="H21" s="40">
        <f>Słowackiego!AE37</f>
        <v>124</v>
      </c>
      <c r="I21" s="39">
        <f t="shared" si="0"/>
        <v>8696</v>
      </c>
      <c r="J21" s="145">
        <f t="shared" si="1"/>
        <v>8684</v>
      </c>
      <c r="K21" s="149">
        <f t="shared" si="2"/>
        <v>1.084917617237009</v>
      </c>
      <c r="L21" s="150">
        <f t="shared" si="3"/>
        <v>3636</v>
      </c>
      <c r="M21" s="150">
        <f t="shared" si="4"/>
        <v>309</v>
      </c>
      <c r="N21" s="150">
        <f t="shared" si="5"/>
        <v>3945</v>
      </c>
      <c r="O21" s="151" t="b">
        <f t="shared" si="6"/>
        <v>1</v>
      </c>
    </row>
    <row r="22" spans="1:15" ht="16.5" thickTop="1" thickBot="1" x14ac:dyDescent="0.3">
      <c r="A22" s="36">
        <v>20</v>
      </c>
      <c r="B22" s="36" t="s">
        <v>25</v>
      </c>
      <c r="C22" s="39">
        <f>Cmentarna!E17</f>
        <v>2020</v>
      </c>
      <c r="D22" s="39">
        <f>Cmentarna!H17</f>
        <v>235</v>
      </c>
      <c r="E22" s="40">
        <f>Cmentarna!K17</f>
        <v>172</v>
      </c>
      <c r="F22" s="39">
        <f>Cmentarna!Y16</f>
        <v>2142</v>
      </c>
      <c r="G22" s="39">
        <f>Cmentarna!AB12</f>
        <v>0</v>
      </c>
      <c r="H22" s="40">
        <f>Cmentarna!AE16</f>
        <v>44</v>
      </c>
      <c r="I22" s="39">
        <f t="shared" si="0"/>
        <v>4397</v>
      </c>
      <c r="J22" s="145">
        <f t="shared" si="1"/>
        <v>4378</v>
      </c>
      <c r="K22" s="149">
        <f t="shared" si="2"/>
        <v>1.0851485148514852</v>
      </c>
      <c r="L22" s="150">
        <f t="shared" si="3"/>
        <v>1861</v>
      </c>
      <c r="M22" s="150">
        <f t="shared" si="4"/>
        <v>159</v>
      </c>
      <c r="N22" s="150">
        <f t="shared" si="5"/>
        <v>2020</v>
      </c>
      <c r="O22" s="151" t="b">
        <f t="shared" si="6"/>
        <v>1</v>
      </c>
    </row>
    <row r="23" spans="1:15" ht="15.75" customHeight="1" thickTop="1" thickBot="1" x14ac:dyDescent="0.3">
      <c r="A23" s="36">
        <v>21</v>
      </c>
      <c r="B23" s="36" t="s">
        <v>26</v>
      </c>
      <c r="C23" s="39">
        <f>Cmentarna!E34</f>
        <v>1550</v>
      </c>
      <c r="D23" s="39">
        <f>Cmentarna!H34</f>
        <v>178</v>
      </c>
      <c r="E23" s="40">
        <f>Cmentarna!K34</f>
        <v>131</v>
      </c>
      <c r="F23" s="39">
        <f>Cmentarna!Y33</f>
        <v>1692</v>
      </c>
      <c r="G23" s="39">
        <f>Cmentarna!AB29</f>
        <v>0</v>
      </c>
      <c r="H23" s="40">
        <f>Cmentarna!AE33</f>
        <v>28</v>
      </c>
      <c r="I23" s="39">
        <f t="shared" si="0"/>
        <v>3420</v>
      </c>
      <c r="J23" s="145">
        <f t="shared" si="1"/>
        <v>3401</v>
      </c>
      <c r="K23" s="149">
        <f t="shared" si="2"/>
        <v>1.084516129032258</v>
      </c>
      <c r="L23" s="150">
        <f t="shared" si="3"/>
        <v>1429</v>
      </c>
      <c r="M23" s="150">
        <f t="shared" si="4"/>
        <v>121</v>
      </c>
      <c r="N23" s="150">
        <f t="shared" si="5"/>
        <v>1550</v>
      </c>
      <c r="O23" s="151" t="b">
        <f t="shared" si="6"/>
        <v>1</v>
      </c>
    </row>
    <row r="24" spans="1:15" ht="17.25" customHeight="1" thickTop="1" thickBot="1" x14ac:dyDescent="0.3">
      <c r="A24" s="36">
        <v>22</v>
      </c>
      <c r="B24" s="36" t="s">
        <v>27</v>
      </c>
      <c r="C24" s="39">
        <f>'O.-Dreszera'!E17</f>
        <v>2690</v>
      </c>
      <c r="D24" s="39">
        <f>'O.-Dreszera'!H17</f>
        <v>311</v>
      </c>
      <c r="E24" s="40">
        <f>'O.-Dreszera'!K17</f>
        <v>226</v>
      </c>
      <c r="F24" s="39">
        <f>'O.-Dreszera'!Y16</f>
        <v>3000</v>
      </c>
      <c r="G24" s="39">
        <f>'O.-Dreszera'!AB12</f>
        <v>9</v>
      </c>
      <c r="H24" s="40">
        <f>'O.-Dreszera'!AE16</f>
        <v>85</v>
      </c>
      <c r="I24" s="39">
        <f t="shared" si="0"/>
        <v>6010</v>
      </c>
      <c r="J24" s="145">
        <f t="shared" si="1"/>
        <v>6001</v>
      </c>
      <c r="K24" s="149">
        <f t="shared" si="2"/>
        <v>1.0840148698884757</v>
      </c>
      <c r="L24" s="150">
        <f t="shared" si="3"/>
        <v>2481</v>
      </c>
      <c r="M24" s="150">
        <f t="shared" si="4"/>
        <v>209</v>
      </c>
      <c r="N24" s="150">
        <f t="shared" si="5"/>
        <v>2690</v>
      </c>
      <c r="O24" s="151" t="b">
        <f t="shared" si="6"/>
        <v>1</v>
      </c>
    </row>
    <row r="25" spans="1:15" ht="16.5" thickTop="1" thickBot="1" x14ac:dyDescent="0.3">
      <c r="A25" s="36">
        <v>23</v>
      </c>
      <c r="B25" s="36" t="s">
        <v>28</v>
      </c>
      <c r="C25" s="39">
        <f>'O.-Dreszera'!E34</f>
        <v>2559</v>
      </c>
      <c r="D25" s="39">
        <f>'O.-Dreszera'!H34</f>
        <v>297</v>
      </c>
      <c r="E25" s="40">
        <f>'O.-Dreszera'!K34</f>
        <v>216</v>
      </c>
      <c r="F25" s="39">
        <f>'O.-Dreszera'!Y33</f>
        <v>2628</v>
      </c>
      <c r="G25" s="39">
        <f>'O.-Dreszera'!AB29</f>
        <v>9</v>
      </c>
      <c r="H25" s="40">
        <f>'O.-Dreszera'!AE33</f>
        <v>68</v>
      </c>
      <c r="I25" s="39">
        <f t="shared" si="0"/>
        <v>5493</v>
      </c>
      <c r="J25" s="145">
        <f t="shared" si="1"/>
        <v>5471</v>
      </c>
      <c r="K25" s="149">
        <f>(2319+E25)/2319</f>
        <v>1.0931435963777489</v>
      </c>
      <c r="L25" s="150">
        <f>INT(2319/K25)</f>
        <v>2121</v>
      </c>
      <c r="M25" s="150">
        <f>INT(2319-L25)</f>
        <v>198</v>
      </c>
      <c r="N25" s="150">
        <f t="shared" si="5"/>
        <v>2319</v>
      </c>
      <c r="O25" s="151" t="b">
        <f t="shared" si="6"/>
        <v>0</v>
      </c>
    </row>
    <row r="26" spans="1:15" ht="16.5" thickTop="1" thickBot="1" x14ac:dyDescent="0.3">
      <c r="A26" s="36">
        <v>24</v>
      </c>
      <c r="B26" s="36" t="s">
        <v>91</v>
      </c>
      <c r="C26" s="39">
        <f>'Aleje 1000-lecia'!E17</f>
        <v>1839</v>
      </c>
      <c r="D26" s="39">
        <f>'Aleje 1000-lecia'!H17</f>
        <v>214</v>
      </c>
      <c r="E26" s="40">
        <f>'Aleje 1000-lecia'!K17</f>
        <v>156</v>
      </c>
      <c r="F26" s="39">
        <f>'Aleje 1000-lecia'!Y16</f>
        <v>1932</v>
      </c>
      <c r="G26" s="39">
        <f>'Aleje 1000-lecia'!AB12</f>
        <v>0</v>
      </c>
      <c r="H26" s="40">
        <f>'Aleje 1000-lecia'!AE16</f>
        <v>33</v>
      </c>
      <c r="I26" s="39">
        <f t="shared" si="0"/>
        <v>3985</v>
      </c>
      <c r="J26" s="145">
        <f t="shared" si="1"/>
        <v>3960</v>
      </c>
      <c r="K26" s="149">
        <f t="shared" si="2"/>
        <v>1.0848287112561175</v>
      </c>
      <c r="L26" s="150">
        <f t="shared" si="3"/>
        <v>1695</v>
      </c>
      <c r="M26" s="150">
        <f t="shared" si="4"/>
        <v>144</v>
      </c>
      <c r="N26" s="150">
        <f t="shared" si="5"/>
        <v>1839</v>
      </c>
      <c r="O26" s="151" t="b">
        <f t="shared" si="6"/>
        <v>1</v>
      </c>
    </row>
    <row r="27" spans="1:15" ht="16.5" thickTop="1" thickBot="1" x14ac:dyDescent="0.3">
      <c r="A27" s="36">
        <v>25</v>
      </c>
      <c r="B27" s="36" t="s">
        <v>92</v>
      </c>
      <c r="C27" s="39">
        <f>'Aleje 1000-lecia'!E34</f>
        <v>2390</v>
      </c>
      <c r="D27" s="39">
        <f>'Aleje 1000-lecia'!H34</f>
        <v>277</v>
      </c>
      <c r="E27" s="40">
        <f>'Aleje 1000-lecia'!K34</f>
        <v>202</v>
      </c>
      <c r="F27" s="39">
        <f>'Aleje 1000-lecia'!Y33</f>
        <v>2592</v>
      </c>
      <c r="G27" s="39">
        <f>'Aleje 1000-lecia'!AB29</f>
        <v>8</v>
      </c>
      <c r="H27" s="40">
        <f>'Aleje 1000-lecia'!AE33</f>
        <v>68</v>
      </c>
      <c r="I27" s="39">
        <f t="shared" si="0"/>
        <v>5267</v>
      </c>
      <c r="J27" s="145">
        <f t="shared" si="1"/>
        <v>5252</v>
      </c>
      <c r="K27" s="149">
        <f t="shared" si="2"/>
        <v>1.0845188284518827</v>
      </c>
      <c r="L27" s="150">
        <f t="shared" si="3"/>
        <v>2203</v>
      </c>
      <c r="M27" s="150">
        <f t="shared" si="4"/>
        <v>187</v>
      </c>
      <c r="N27" s="150">
        <f t="shared" si="5"/>
        <v>2390</v>
      </c>
      <c r="O27" s="151" t="b">
        <f t="shared" si="6"/>
        <v>1</v>
      </c>
    </row>
    <row r="28" spans="1:15" ht="16.5" thickTop="1" thickBot="1" x14ac:dyDescent="0.3">
      <c r="A28" s="36">
        <v>26</v>
      </c>
      <c r="B28" s="36" t="s">
        <v>93</v>
      </c>
      <c r="C28" s="39">
        <f>'Powstańców W-wy'!F17</f>
        <v>6840</v>
      </c>
      <c r="D28" s="39">
        <f>'Powstańców W-wy'!I17</f>
        <v>794</v>
      </c>
      <c r="E28" s="40">
        <f>'Powstańców W-wy'!L17</f>
        <v>580</v>
      </c>
      <c r="F28" s="39">
        <f>'Powstańców W-wy'!Z16</f>
        <v>7152</v>
      </c>
      <c r="G28" s="39">
        <f>'Powstańców W-wy'!AC12</f>
        <v>23</v>
      </c>
      <c r="H28" s="40">
        <f>'Powstańców W-wy'!AF16</f>
        <v>219</v>
      </c>
      <c r="I28" s="39">
        <f t="shared" si="0"/>
        <v>14809</v>
      </c>
      <c r="J28" s="145">
        <f t="shared" si="1"/>
        <v>14791</v>
      </c>
      <c r="K28" s="149">
        <f t="shared" si="2"/>
        <v>1.0847953216374269</v>
      </c>
      <c r="L28" s="150">
        <f t="shared" si="3"/>
        <v>6305</v>
      </c>
      <c r="M28" s="150">
        <f t="shared" si="4"/>
        <v>535</v>
      </c>
      <c r="N28" s="150">
        <f t="shared" si="5"/>
        <v>6840</v>
      </c>
      <c r="O28" s="151" t="b">
        <f t="shared" si="6"/>
        <v>1</v>
      </c>
    </row>
    <row r="29" spans="1:15" ht="16.5" thickTop="1" thickBot="1" x14ac:dyDescent="0.3">
      <c r="A29" s="36">
        <v>27</v>
      </c>
      <c r="B29" s="36" t="s">
        <v>94</v>
      </c>
      <c r="C29" s="39">
        <f>'Powstańców W-wy'!F34</f>
        <v>3410</v>
      </c>
      <c r="D29" s="39">
        <f>'Powstańców W-wy'!I34</f>
        <v>395</v>
      </c>
      <c r="E29" s="40">
        <f>'Powstańców W-wy'!L34</f>
        <v>288</v>
      </c>
      <c r="F29" s="39">
        <f>'Powstańców W-wy'!Z33</f>
        <v>3672</v>
      </c>
      <c r="G29" s="39">
        <f>'Powstańców W-wy'!AC29</f>
        <v>12</v>
      </c>
      <c r="H29" s="40">
        <f>'Powstańców W-wy'!AF33</f>
        <v>105</v>
      </c>
      <c r="I29" s="39">
        <f t="shared" si="0"/>
        <v>7489</v>
      </c>
      <c r="J29" s="145">
        <f t="shared" si="1"/>
        <v>7475</v>
      </c>
      <c r="K29" s="149">
        <f t="shared" si="2"/>
        <v>1.0844574780058651</v>
      </c>
      <c r="L29" s="150">
        <f t="shared" si="3"/>
        <v>3144</v>
      </c>
      <c r="M29" s="150">
        <f t="shared" si="4"/>
        <v>266</v>
      </c>
      <c r="N29" s="150">
        <f t="shared" si="5"/>
        <v>3410</v>
      </c>
      <c r="O29" s="151" t="b">
        <f t="shared" si="6"/>
        <v>1</v>
      </c>
    </row>
    <row r="30" spans="1:15" ht="16.5" thickTop="1" thickBot="1" x14ac:dyDescent="0.3">
      <c r="A30" s="36">
        <v>28</v>
      </c>
      <c r="B30" s="36" t="s">
        <v>95</v>
      </c>
      <c r="C30" s="39">
        <f>'Powstańców W-wy'!F51</f>
        <v>3876</v>
      </c>
      <c r="D30" s="39">
        <f>'Powstańców W-wy'!I51</f>
        <v>451</v>
      </c>
      <c r="E30" s="40">
        <f>'Powstańców W-wy'!L51</f>
        <v>329</v>
      </c>
      <c r="F30" s="39">
        <f>'Powstańców W-wy'!Z50</f>
        <v>3900</v>
      </c>
      <c r="G30" s="39">
        <f>'Powstańców W-wy'!AC46</f>
        <v>12</v>
      </c>
      <c r="H30" s="40">
        <f>'Powstańców W-wy'!AF50</f>
        <v>113</v>
      </c>
      <c r="I30" s="39">
        <f t="shared" si="0"/>
        <v>8239</v>
      </c>
      <c r="J30" s="145">
        <f t="shared" si="1"/>
        <v>8218</v>
      </c>
      <c r="K30" s="149">
        <f t="shared" si="2"/>
        <v>1.0848813209494323</v>
      </c>
      <c r="L30" s="150">
        <f t="shared" si="3"/>
        <v>3572</v>
      </c>
      <c r="M30" s="150">
        <f t="shared" si="4"/>
        <v>304</v>
      </c>
      <c r="N30" s="150">
        <f t="shared" si="5"/>
        <v>3876</v>
      </c>
      <c r="O30" s="151" t="b">
        <f t="shared" si="6"/>
        <v>1</v>
      </c>
    </row>
    <row r="31" spans="1:15" ht="16.5" thickTop="1" thickBot="1" x14ac:dyDescent="0.3">
      <c r="A31" s="36">
        <v>29</v>
      </c>
      <c r="B31" s="36" t="s">
        <v>96</v>
      </c>
      <c r="C31" s="39">
        <f>'Powstańców W-wy'!F68</f>
        <v>8343</v>
      </c>
      <c r="D31" s="39">
        <f>'Powstańców W-wy'!I68</f>
        <v>966</v>
      </c>
      <c r="E31" s="40">
        <f>'Powstańców W-wy'!L68</f>
        <v>708</v>
      </c>
      <c r="F31" s="39">
        <f>'Powstańców W-wy'!Z67</f>
        <v>8781</v>
      </c>
      <c r="G31" s="39">
        <f>'Powstańców W-wy'!AC63</f>
        <v>28</v>
      </c>
      <c r="H31" s="40">
        <f>'Powstańców W-wy'!AF67</f>
        <v>274</v>
      </c>
      <c r="I31" s="39">
        <f t="shared" si="0"/>
        <v>18118</v>
      </c>
      <c r="J31" s="145">
        <f t="shared" si="1"/>
        <v>18106</v>
      </c>
      <c r="K31" s="149">
        <f t="shared" si="2"/>
        <v>1.0848615605897158</v>
      </c>
      <c r="L31" s="150">
        <f t="shared" si="3"/>
        <v>7690</v>
      </c>
      <c r="M31" s="150">
        <f t="shared" si="4"/>
        <v>653</v>
      </c>
      <c r="N31" s="150">
        <f t="shared" si="5"/>
        <v>8343</v>
      </c>
      <c r="O31" s="151" t="b">
        <f t="shared" si="6"/>
        <v>1</v>
      </c>
    </row>
    <row r="32" spans="1:15" ht="16.5" thickTop="1" thickBot="1" x14ac:dyDescent="0.3">
      <c r="A32" s="36">
        <v>30</v>
      </c>
      <c r="B32" s="36" t="s">
        <v>97</v>
      </c>
      <c r="C32" s="39">
        <f>'Powstańców W-wy'!F85</f>
        <v>5370</v>
      </c>
      <c r="D32" s="39">
        <f>'Powstańców W-wy'!I85</f>
        <v>622</v>
      </c>
      <c r="E32" s="40">
        <f>'Powstańców W-wy'!L85</f>
        <v>455</v>
      </c>
      <c r="F32" s="39">
        <f>'Powstańców W-wy'!Z84</f>
        <v>5934</v>
      </c>
      <c r="G32" s="39">
        <f>'Powstańców W-wy'!AC80</f>
        <v>19</v>
      </c>
      <c r="H32" s="40">
        <f>'Powstańców W-wy'!AF84</f>
        <v>182</v>
      </c>
      <c r="I32" s="39">
        <f t="shared" si="0"/>
        <v>11945</v>
      </c>
      <c r="J32" s="145">
        <f t="shared" si="1"/>
        <v>11941</v>
      </c>
      <c r="K32" s="149">
        <f t="shared" si="2"/>
        <v>1.084729981378026</v>
      </c>
      <c r="L32" s="150">
        <f t="shared" si="3"/>
        <v>4950</v>
      </c>
      <c r="M32" s="150">
        <f t="shared" si="4"/>
        <v>420</v>
      </c>
      <c r="N32" s="150">
        <f t="shared" si="5"/>
        <v>5370</v>
      </c>
      <c r="O32" s="151" t="b">
        <f t="shared" si="6"/>
        <v>1</v>
      </c>
    </row>
    <row r="33" spans="1:15" ht="16.5" thickTop="1" thickBot="1" x14ac:dyDescent="0.3">
      <c r="A33" s="36">
        <v>31</v>
      </c>
      <c r="B33" s="36" t="s">
        <v>98</v>
      </c>
      <c r="C33" s="39">
        <f>'Powstańców W-wy'!F102</f>
        <v>4463</v>
      </c>
      <c r="D33" s="39">
        <f>'Powstańców W-wy'!I102</f>
        <v>519</v>
      </c>
      <c r="E33" s="40">
        <f>'Powstańców W-wy'!L102</f>
        <v>378</v>
      </c>
      <c r="F33" s="39">
        <f>'Powstańców W-wy'!Z101</f>
        <v>4722</v>
      </c>
      <c r="G33" s="39">
        <f>'Powstańców W-wy'!AC97</f>
        <v>15</v>
      </c>
      <c r="H33" s="40">
        <f>'Powstańców W-wy'!AF101</f>
        <v>144</v>
      </c>
      <c r="I33" s="39">
        <f t="shared" si="0"/>
        <v>9719</v>
      </c>
      <c r="J33" s="145">
        <f t="shared" si="1"/>
        <v>9707</v>
      </c>
      <c r="K33" s="149">
        <f t="shared" si="2"/>
        <v>1.0846963925610575</v>
      </c>
      <c r="L33" s="150">
        <f t="shared" si="3"/>
        <v>4114</v>
      </c>
      <c r="M33" s="150">
        <f t="shared" si="4"/>
        <v>349</v>
      </c>
      <c r="N33" s="150">
        <f t="shared" si="5"/>
        <v>4463</v>
      </c>
      <c r="O33" s="151" t="b">
        <f t="shared" si="6"/>
        <v>1</v>
      </c>
    </row>
    <row r="34" spans="1:15" ht="16.5" thickTop="1" thickBot="1" x14ac:dyDescent="0.3">
      <c r="A34" s="36">
        <v>32</v>
      </c>
      <c r="B34" s="36" t="s">
        <v>99</v>
      </c>
      <c r="C34" s="39">
        <f>'Powstańców W-wy'!F119</f>
        <v>4153</v>
      </c>
      <c r="D34" s="39">
        <f>'Powstańców W-wy'!I119</f>
        <v>482</v>
      </c>
      <c r="E34" s="40">
        <f>'Powstańców W-wy'!L119</f>
        <v>352</v>
      </c>
      <c r="F34" s="39">
        <f>'Powstańców W-wy'!Z118</f>
        <v>4428</v>
      </c>
      <c r="G34" s="39">
        <f>'Powstańców W-wy'!AC114</f>
        <v>14</v>
      </c>
      <c r="H34" s="40">
        <f>'Powstańców W-wy'!AF118</f>
        <v>134</v>
      </c>
      <c r="I34" s="39">
        <f t="shared" si="0"/>
        <v>9077</v>
      </c>
      <c r="J34" s="145">
        <f t="shared" si="1"/>
        <v>9067</v>
      </c>
      <c r="K34" s="149">
        <f t="shared" si="2"/>
        <v>1.0847580062605346</v>
      </c>
      <c r="L34" s="150">
        <f t="shared" si="3"/>
        <v>3828</v>
      </c>
      <c r="M34" s="150">
        <f t="shared" si="4"/>
        <v>325</v>
      </c>
      <c r="N34" s="150">
        <f t="shared" si="5"/>
        <v>4153</v>
      </c>
      <c r="O34" s="151" t="b">
        <f t="shared" si="6"/>
        <v>1</v>
      </c>
    </row>
    <row r="35" spans="1:15" ht="16.5" thickTop="1" thickBot="1" x14ac:dyDescent="0.3">
      <c r="A35" s="36">
        <v>33</v>
      </c>
      <c r="B35" s="36" t="s">
        <v>100</v>
      </c>
      <c r="C35" s="39">
        <f>'Powstańców W-wy'!F136</f>
        <v>5375</v>
      </c>
      <c r="D35" s="39">
        <f>'Powstańców W-wy'!I136</f>
        <v>622</v>
      </c>
      <c r="E35" s="40">
        <f>'Powstańców W-wy'!L136</f>
        <v>457</v>
      </c>
      <c r="F35" s="39">
        <f>'Powstańców W-wy'!Z135</f>
        <v>5460</v>
      </c>
      <c r="G35" s="39">
        <f>'Powstańców W-wy'!AC131</f>
        <v>17</v>
      </c>
      <c r="H35" s="40">
        <f>'Powstańców W-wy'!AF135</f>
        <v>168</v>
      </c>
      <c r="I35" s="39">
        <f t="shared" si="0"/>
        <v>11474</v>
      </c>
      <c r="J35" s="145">
        <f t="shared" si="1"/>
        <v>11460</v>
      </c>
      <c r="K35" s="149">
        <f t="shared" si="2"/>
        <v>1.0850232558139534</v>
      </c>
      <c r="L35" s="150">
        <f t="shared" si="3"/>
        <v>4953</v>
      </c>
      <c r="M35" s="150">
        <f t="shared" si="4"/>
        <v>422</v>
      </c>
      <c r="N35" s="150">
        <f t="shared" si="5"/>
        <v>5375</v>
      </c>
      <c r="O35" s="151" t="b">
        <f t="shared" si="6"/>
        <v>1</v>
      </c>
    </row>
    <row r="36" spans="1:15" ht="16.5" thickTop="1" thickBot="1" x14ac:dyDescent="0.3">
      <c r="A36" s="36">
        <v>34</v>
      </c>
      <c r="B36" s="36" t="s">
        <v>101</v>
      </c>
      <c r="C36" s="39">
        <f>'Powstańców W-wy'!F153</f>
        <v>4290</v>
      </c>
      <c r="D36" s="39">
        <f>'Powstańców W-wy'!I153</f>
        <v>497</v>
      </c>
      <c r="E36" s="40">
        <f>'Powstańców W-wy'!L153</f>
        <v>360</v>
      </c>
      <c r="F36" s="39">
        <f>'Powstańców W-wy'!Z152</f>
        <v>4432</v>
      </c>
      <c r="G36" s="39">
        <f>'Powstańców W-wy'!AC148</f>
        <v>14</v>
      </c>
      <c r="H36" s="40">
        <f>'Powstańców W-wy'!AF152</f>
        <v>129</v>
      </c>
      <c r="I36" s="39">
        <f t="shared" si="0"/>
        <v>9233</v>
      </c>
      <c r="J36" s="145">
        <f t="shared" si="1"/>
        <v>9211</v>
      </c>
      <c r="K36" s="149">
        <f t="shared" si="2"/>
        <v>1.083916083916084</v>
      </c>
      <c r="L36" s="150">
        <f t="shared" si="3"/>
        <v>3957</v>
      </c>
      <c r="M36" s="150">
        <f t="shared" si="4"/>
        <v>333</v>
      </c>
      <c r="N36" s="150">
        <f t="shared" si="5"/>
        <v>4290</v>
      </c>
      <c r="O36" s="151" t="b">
        <f t="shared" si="6"/>
        <v>1</v>
      </c>
    </row>
    <row r="37" spans="1:15" ht="16.5" thickTop="1" thickBot="1" x14ac:dyDescent="0.3">
      <c r="A37" s="36">
        <v>35</v>
      </c>
      <c r="B37" s="36" t="s">
        <v>102</v>
      </c>
      <c r="C37" s="39">
        <f>'Powstańców W-wy'!F170</f>
        <v>6472</v>
      </c>
      <c r="D37" s="39">
        <f>'Powstańców W-wy'!I170</f>
        <v>750</v>
      </c>
      <c r="E37" s="40">
        <f>'Powstańców W-wy'!L170</f>
        <v>548</v>
      </c>
      <c r="F37" s="39">
        <f>'Powstańców W-wy'!Z169</f>
        <v>6714</v>
      </c>
      <c r="G37" s="39">
        <f>'Powstańców W-wy'!AC165</f>
        <v>21</v>
      </c>
      <c r="H37" s="40">
        <f>'Powstańców W-wy'!AF169</f>
        <v>207</v>
      </c>
      <c r="I37" s="39">
        <f t="shared" si="0"/>
        <v>13957</v>
      </c>
      <c r="J37" s="145">
        <f t="shared" si="1"/>
        <v>13941</v>
      </c>
      <c r="K37" s="149">
        <f t="shared" si="2"/>
        <v>1.0846724351050681</v>
      </c>
      <c r="L37" s="150">
        <f t="shared" si="3"/>
        <v>5966</v>
      </c>
      <c r="M37" s="150">
        <f t="shared" si="4"/>
        <v>506</v>
      </c>
      <c r="N37" s="150">
        <f t="shared" si="5"/>
        <v>6472</v>
      </c>
      <c r="O37" s="151" t="b">
        <f t="shared" si="6"/>
        <v>1</v>
      </c>
    </row>
    <row r="38" spans="1:15" ht="16.5" thickTop="1" thickBot="1" x14ac:dyDescent="0.3">
      <c r="A38" s="36">
        <v>36</v>
      </c>
      <c r="B38" s="36" t="s">
        <v>103</v>
      </c>
      <c r="C38" s="39">
        <f>'Powstańców W-wy'!F187</f>
        <v>7782</v>
      </c>
      <c r="D38" s="39">
        <f>'Powstańców W-wy'!I187</f>
        <v>903</v>
      </c>
      <c r="E38" s="40">
        <f>'Powstańców W-wy'!L187</f>
        <v>658</v>
      </c>
      <c r="F38" s="39">
        <f>'Powstańców W-wy'!Z186</f>
        <v>8064</v>
      </c>
      <c r="G38" s="39">
        <f>'Powstańców W-wy'!AC182</f>
        <v>26</v>
      </c>
      <c r="H38" s="40">
        <f>'Powstańców W-wy'!AF186</f>
        <v>247</v>
      </c>
      <c r="I38" s="39">
        <f t="shared" si="0"/>
        <v>16775</v>
      </c>
      <c r="J38" s="145">
        <f t="shared" si="1"/>
        <v>16751</v>
      </c>
      <c r="K38" s="149">
        <f t="shared" si="2"/>
        <v>1.0845540992032896</v>
      </c>
      <c r="L38" s="150">
        <f t="shared" si="3"/>
        <v>7175</v>
      </c>
      <c r="M38" s="150">
        <f t="shared" si="4"/>
        <v>607</v>
      </c>
      <c r="N38" s="150">
        <f t="shared" si="5"/>
        <v>7782</v>
      </c>
      <c r="O38" s="151" t="b">
        <f t="shared" si="6"/>
        <v>1</v>
      </c>
    </row>
    <row r="39" spans="1:15" ht="18" customHeight="1" thickTop="1" thickBot="1" x14ac:dyDescent="0.3">
      <c r="A39" s="36">
        <v>37</v>
      </c>
      <c r="B39" s="36" t="s">
        <v>104</v>
      </c>
      <c r="C39" s="39">
        <f>'Powstańców W-wy'!F204</f>
        <v>7685</v>
      </c>
      <c r="D39" s="39">
        <f>'Powstańców W-wy'!I204</f>
        <v>894</v>
      </c>
      <c r="E39" s="40">
        <f>'Powstańców W-wy'!L204</f>
        <v>651</v>
      </c>
      <c r="F39" s="39">
        <f>'Powstańców W-wy'!Z203</f>
        <v>7428</v>
      </c>
      <c r="G39" s="39">
        <f>'Powstańców W-wy'!AC199</f>
        <v>23</v>
      </c>
      <c r="H39" s="40">
        <f>'Powstańców W-wy'!AF203</f>
        <v>227</v>
      </c>
      <c r="I39" s="39">
        <f t="shared" si="0"/>
        <v>16030</v>
      </c>
      <c r="J39" s="145">
        <f t="shared" si="1"/>
        <v>15991</v>
      </c>
      <c r="K39" s="149">
        <f t="shared" si="2"/>
        <v>1.0847104749512035</v>
      </c>
      <c r="L39" s="150">
        <f t="shared" si="3"/>
        <v>7084</v>
      </c>
      <c r="M39" s="150">
        <f t="shared" si="4"/>
        <v>601</v>
      </c>
      <c r="N39" s="150">
        <f t="shared" si="5"/>
        <v>7685</v>
      </c>
      <c r="O39" s="151" t="b">
        <f t="shared" si="6"/>
        <v>1</v>
      </c>
    </row>
    <row r="40" spans="1:15" ht="16.5" thickTop="1" thickBot="1" x14ac:dyDescent="0.3">
      <c r="A40" s="36">
        <v>38</v>
      </c>
      <c r="B40" s="36" t="s">
        <v>105</v>
      </c>
      <c r="C40" s="39">
        <f>Mickiewicza!E17</f>
        <v>4445</v>
      </c>
      <c r="D40" s="39">
        <f>Mickiewicza!H17</f>
        <v>515</v>
      </c>
      <c r="E40" s="40">
        <f>Mickiewicza!K17</f>
        <v>375</v>
      </c>
      <c r="F40" s="39">
        <f>Mickiewicza!Y16</f>
        <v>4584</v>
      </c>
      <c r="G40" s="39">
        <f>Mickiewicza!AB12</f>
        <v>14</v>
      </c>
      <c r="H40" s="40">
        <f>Mickiewicza!AE16</f>
        <v>141</v>
      </c>
      <c r="I40" s="39">
        <f t="shared" si="0"/>
        <v>9558</v>
      </c>
      <c r="J40" s="145">
        <f t="shared" si="1"/>
        <v>9545</v>
      </c>
      <c r="K40" s="149">
        <f t="shared" si="2"/>
        <v>1.0843644544431945</v>
      </c>
      <c r="L40" s="150">
        <f t="shared" si="3"/>
        <v>4099</v>
      </c>
      <c r="M40" s="150">
        <f t="shared" si="4"/>
        <v>346</v>
      </c>
      <c r="N40" s="150">
        <f t="shared" si="5"/>
        <v>4445</v>
      </c>
      <c r="O40" s="151" t="b">
        <f t="shared" si="6"/>
        <v>1</v>
      </c>
    </row>
    <row r="41" spans="1:15" ht="16.5" thickTop="1" thickBot="1" x14ac:dyDescent="0.3">
      <c r="A41" s="36">
        <v>39</v>
      </c>
      <c r="B41" s="36" t="s">
        <v>16</v>
      </c>
      <c r="C41" s="39">
        <f>Cicha!E81</f>
        <v>3740</v>
      </c>
      <c r="D41" s="39">
        <f>Cicha!H81</f>
        <v>433</v>
      </c>
      <c r="E41" s="40">
        <f>Cicha!K81</f>
        <v>317</v>
      </c>
      <c r="F41" s="39">
        <f>Cicha!Y80</f>
        <v>3856</v>
      </c>
      <c r="G41" s="39">
        <f>Cicha!AB76</f>
        <v>12</v>
      </c>
      <c r="H41" s="40">
        <f>Cicha!AE80</f>
        <v>111</v>
      </c>
      <c r="I41" s="39">
        <f t="shared" si="0"/>
        <v>8041</v>
      </c>
      <c r="J41" s="145">
        <f t="shared" si="1"/>
        <v>8024</v>
      </c>
      <c r="K41" s="149">
        <f t="shared" si="2"/>
        <v>1.08475935828877</v>
      </c>
      <c r="L41" s="150">
        <f t="shared" si="3"/>
        <v>3447</v>
      </c>
      <c r="M41" s="150">
        <f t="shared" si="4"/>
        <v>293</v>
      </c>
      <c r="N41" s="150">
        <f t="shared" si="5"/>
        <v>3740</v>
      </c>
      <c r="O41" s="151" t="b">
        <f t="shared" si="6"/>
        <v>1</v>
      </c>
    </row>
    <row r="42" spans="1:15" ht="16.5" thickTop="1" thickBot="1" x14ac:dyDescent="0.3">
      <c r="A42" s="36">
        <v>40</v>
      </c>
      <c r="B42" s="36" t="s">
        <v>17</v>
      </c>
      <c r="C42" s="39">
        <f>Cicha!E102</f>
        <v>4905</v>
      </c>
      <c r="D42" s="39">
        <f>Cicha!H102</f>
        <v>566</v>
      </c>
      <c r="E42" s="40">
        <f>Cicha!K102</f>
        <v>413</v>
      </c>
      <c r="F42" s="39">
        <f>Cicha!Y101</f>
        <v>5136</v>
      </c>
      <c r="G42" s="39">
        <f>Cicha!AB97</f>
        <v>16</v>
      </c>
      <c r="H42" s="40">
        <f>Cicha!AE101</f>
        <v>157</v>
      </c>
      <c r="I42" s="39">
        <f t="shared" si="0"/>
        <v>10623</v>
      </c>
      <c r="J42" s="145">
        <f t="shared" si="1"/>
        <v>10611</v>
      </c>
      <c r="K42" s="149">
        <f t="shared" si="2"/>
        <v>1.0841997961264016</v>
      </c>
      <c r="L42" s="150">
        <f t="shared" si="3"/>
        <v>4524</v>
      </c>
      <c r="M42" s="150">
        <f t="shared" si="4"/>
        <v>381</v>
      </c>
      <c r="N42" s="150">
        <f t="shared" si="5"/>
        <v>4905</v>
      </c>
      <c r="O42" s="151" t="b">
        <f t="shared" si="6"/>
        <v>1</v>
      </c>
    </row>
    <row r="43" spans="1:15" ht="16.5" thickTop="1" thickBot="1" x14ac:dyDescent="0.3">
      <c r="A43" s="36">
        <v>41</v>
      </c>
      <c r="B43" s="36" t="s">
        <v>20</v>
      </c>
      <c r="C43" s="39">
        <f>Cicha!E188</f>
        <v>4599</v>
      </c>
      <c r="D43" s="39">
        <f>Cicha!H188</f>
        <v>533</v>
      </c>
      <c r="E43" s="40">
        <f>Cicha!K188</f>
        <v>389</v>
      </c>
      <c r="F43" s="39">
        <f>Cicha!Y187</f>
        <v>4548</v>
      </c>
      <c r="G43" s="39">
        <f>Cicha!AB183</f>
        <v>14</v>
      </c>
      <c r="H43" s="40">
        <f>Cicha!AE187</f>
        <v>140</v>
      </c>
      <c r="I43" s="39">
        <f t="shared" si="0"/>
        <v>9694</v>
      </c>
      <c r="J43" s="145">
        <f t="shared" si="1"/>
        <v>9676</v>
      </c>
      <c r="K43" s="149">
        <f t="shared" si="2"/>
        <v>1.0845836051315503</v>
      </c>
      <c r="L43" s="150">
        <f t="shared" si="3"/>
        <v>4240</v>
      </c>
      <c r="M43" s="150">
        <f t="shared" si="4"/>
        <v>359</v>
      </c>
      <c r="N43" s="150">
        <f t="shared" si="5"/>
        <v>4599</v>
      </c>
      <c r="O43" s="151" t="b">
        <f t="shared" si="6"/>
        <v>1</v>
      </c>
    </row>
    <row r="44" spans="1:15" ht="16.5" thickTop="1" thickBot="1" x14ac:dyDescent="0.3">
      <c r="A44" s="36">
        <v>42</v>
      </c>
      <c r="B44" s="36" t="s">
        <v>18</v>
      </c>
      <c r="C44" s="39">
        <f>Cicha!E124</f>
        <v>2032</v>
      </c>
      <c r="D44" s="39">
        <f>Cicha!H124</f>
        <v>234</v>
      </c>
      <c r="E44" s="40">
        <f>Cicha!K124</f>
        <v>172</v>
      </c>
      <c r="F44" s="39">
        <f>Cicha!Y123</f>
        <v>2160</v>
      </c>
      <c r="G44" s="39">
        <f>Cicha!AB119</f>
        <v>0</v>
      </c>
      <c r="H44" s="40">
        <f>Cicha!AE123</f>
        <v>44</v>
      </c>
      <c r="I44" s="39">
        <f t="shared" si="0"/>
        <v>4426</v>
      </c>
      <c r="J44" s="145">
        <f t="shared" si="1"/>
        <v>4408</v>
      </c>
      <c r="K44" s="149">
        <f t="shared" si="2"/>
        <v>1.0846456692913387</v>
      </c>
      <c r="L44" s="150">
        <f t="shared" si="3"/>
        <v>1873</v>
      </c>
      <c r="M44" s="150">
        <f t="shared" si="4"/>
        <v>159</v>
      </c>
      <c r="N44" s="150">
        <f t="shared" si="5"/>
        <v>2032</v>
      </c>
      <c r="O44" s="151" t="b">
        <f t="shared" si="6"/>
        <v>1</v>
      </c>
    </row>
    <row r="45" spans="1:15" ht="16.5" thickTop="1" thickBot="1" x14ac:dyDescent="0.3">
      <c r="A45" s="36">
        <v>43</v>
      </c>
      <c r="B45" s="36" t="s">
        <v>19</v>
      </c>
      <c r="C45" s="39">
        <f>Cicha!E145</f>
        <v>6168</v>
      </c>
      <c r="D45" s="39">
        <f>Cicha!H145</f>
        <v>715</v>
      </c>
      <c r="E45" s="40">
        <f>Cicha!K145</f>
        <v>523</v>
      </c>
      <c r="F45" s="39">
        <f>Cicha!Y144</f>
        <v>6030</v>
      </c>
      <c r="G45" s="39">
        <f>Cicha!AB140</f>
        <v>19</v>
      </c>
      <c r="H45" s="40">
        <f>Cicha!AE144</f>
        <v>186</v>
      </c>
      <c r="I45" s="39">
        <f t="shared" si="0"/>
        <v>12932</v>
      </c>
      <c r="J45" s="145">
        <f t="shared" si="1"/>
        <v>12907</v>
      </c>
      <c r="K45" s="149">
        <f t="shared" si="2"/>
        <v>1.0847924773022048</v>
      </c>
      <c r="L45" s="150">
        <f t="shared" si="3"/>
        <v>5685</v>
      </c>
      <c r="M45" s="150">
        <f t="shared" si="4"/>
        <v>483</v>
      </c>
      <c r="N45" s="150">
        <f t="shared" si="5"/>
        <v>6168</v>
      </c>
      <c r="O45" s="151" t="b">
        <f t="shared" si="6"/>
        <v>1</v>
      </c>
    </row>
    <row r="46" spans="1:15" ht="16.5" thickTop="1" thickBot="1" x14ac:dyDescent="0.3">
      <c r="A46" s="36">
        <v>44</v>
      </c>
      <c r="B46" s="36" t="s">
        <v>15</v>
      </c>
      <c r="C46" s="39">
        <f>Cicha!E17</f>
        <v>5997</v>
      </c>
      <c r="D46" s="39">
        <f>Cicha!H17</f>
        <v>697</v>
      </c>
      <c r="E46" s="40">
        <f>Cicha!K17</f>
        <v>509</v>
      </c>
      <c r="F46" s="39">
        <f>Cicha!Y16</f>
        <v>6084</v>
      </c>
      <c r="G46" s="39">
        <f>Cicha!AB12</f>
        <v>19</v>
      </c>
      <c r="H46" s="40">
        <f>Cicha!AE16</f>
        <v>186</v>
      </c>
      <c r="I46" s="39">
        <f t="shared" si="0"/>
        <v>12797</v>
      </c>
      <c r="J46" s="145">
        <f t="shared" si="1"/>
        <v>12776</v>
      </c>
      <c r="K46" s="149">
        <f t="shared" si="2"/>
        <v>1.0848757712189427</v>
      </c>
      <c r="L46" s="150">
        <f t="shared" si="3"/>
        <v>5527</v>
      </c>
      <c r="M46" s="150">
        <f t="shared" si="4"/>
        <v>470</v>
      </c>
      <c r="N46" s="150">
        <f t="shared" si="5"/>
        <v>5997</v>
      </c>
      <c r="O46" s="151" t="b">
        <f t="shared" si="6"/>
        <v>1</v>
      </c>
    </row>
    <row r="47" spans="1:15" ht="16.5" thickTop="1" thickBot="1" x14ac:dyDescent="0.3">
      <c r="A47" s="36">
        <v>45</v>
      </c>
      <c r="B47" s="36" t="s">
        <v>106</v>
      </c>
      <c r="C47" s="39">
        <f>Cicha!E39</f>
        <v>5356</v>
      </c>
      <c r="D47" s="39">
        <f>Cicha!H39</f>
        <v>623</v>
      </c>
      <c r="E47" s="40">
        <f>Cicha!K39</f>
        <v>453</v>
      </c>
      <c r="F47" s="39">
        <f>Cicha!Y38</f>
        <v>5616</v>
      </c>
      <c r="G47" s="39">
        <f>Cicha!AB34</f>
        <v>18</v>
      </c>
      <c r="H47" s="40">
        <f>Cicha!AE38</f>
        <v>171</v>
      </c>
      <c r="I47" s="39">
        <f t="shared" si="0"/>
        <v>11613</v>
      </c>
      <c r="J47" s="145">
        <f t="shared" si="1"/>
        <v>11596</v>
      </c>
      <c r="K47" s="149">
        <f t="shared" si="2"/>
        <v>1.0845780433159073</v>
      </c>
      <c r="L47" s="150">
        <f t="shared" si="3"/>
        <v>4938</v>
      </c>
      <c r="M47" s="150">
        <f t="shared" si="4"/>
        <v>418</v>
      </c>
      <c r="N47" s="150">
        <f t="shared" si="5"/>
        <v>5356</v>
      </c>
      <c r="O47" s="151" t="b">
        <f t="shared" si="6"/>
        <v>1</v>
      </c>
    </row>
    <row r="48" spans="1:15" ht="16.5" thickTop="1" thickBot="1" x14ac:dyDescent="0.3">
      <c r="A48" s="36">
        <v>46</v>
      </c>
      <c r="B48" s="36" t="s">
        <v>107</v>
      </c>
      <c r="C48" s="39">
        <f>Cicha!E60</f>
        <v>4654</v>
      </c>
      <c r="D48" s="39">
        <f>Cicha!H60</f>
        <v>539</v>
      </c>
      <c r="E48" s="40">
        <f>Cicha!K60</f>
        <v>395</v>
      </c>
      <c r="F48" s="39">
        <f>Cicha!Y59</f>
        <v>4998</v>
      </c>
      <c r="G48" s="39">
        <f>Cicha!AB55</f>
        <v>16</v>
      </c>
      <c r="H48" s="40">
        <f>Cicha!AE59</f>
        <v>153</v>
      </c>
      <c r="I48" s="39">
        <f t="shared" si="0"/>
        <v>10207</v>
      </c>
      <c r="J48" s="145">
        <f t="shared" si="1"/>
        <v>10200</v>
      </c>
      <c r="K48" s="149">
        <f t="shared" si="2"/>
        <v>1.084873227331328</v>
      </c>
      <c r="L48" s="150">
        <f t="shared" si="3"/>
        <v>4289</v>
      </c>
      <c r="M48" s="150">
        <f t="shared" si="4"/>
        <v>365</v>
      </c>
      <c r="N48" s="150">
        <f t="shared" si="5"/>
        <v>4654</v>
      </c>
      <c r="O48" s="151" t="b">
        <f t="shared" si="6"/>
        <v>1</v>
      </c>
    </row>
    <row r="49" spans="1:15" ht="16.5" thickTop="1" thickBot="1" x14ac:dyDescent="0.3">
      <c r="A49" s="36">
        <v>47</v>
      </c>
      <c r="B49" s="36" t="s">
        <v>29</v>
      </c>
      <c r="C49" s="39">
        <f>'Krzywe Koło'!E17</f>
        <v>6722</v>
      </c>
      <c r="D49" s="39">
        <f>'Krzywe Koło'!H17</f>
        <v>778</v>
      </c>
      <c r="E49" s="40">
        <f>'Krzywe Koło'!K17</f>
        <v>567</v>
      </c>
      <c r="F49" s="39">
        <f>'Krzywe Koło'!Y16</f>
        <v>7044</v>
      </c>
      <c r="G49" s="39">
        <f>'Krzywe Koło'!AB12</f>
        <v>22</v>
      </c>
      <c r="H49" s="40">
        <f>'Krzywe Koło'!AE16</f>
        <v>216</v>
      </c>
      <c r="I49" s="39">
        <f t="shared" si="0"/>
        <v>14566</v>
      </c>
      <c r="J49" s="145">
        <f t="shared" si="1"/>
        <v>14549</v>
      </c>
      <c r="K49" s="149">
        <f t="shared" si="2"/>
        <v>1.0843498958643261</v>
      </c>
      <c r="L49" s="150">
        <f t="shared" si="3"/>
        <v>6199</v>
      </c>
      <c r="M49" s="150">
        <f t="shared" si="4"/>
        <v>523</v>
      </c>
      <c r="N49" s="150">
        <f t="shared" si="5"/>
        <v>6722</v>
      </c>
      <c r="O49" s="151" t="b">
        <f t="shared" si="6"/>
        <v>1</v>
      </c>
    </row>
    <row r="50" spans="1:15" ht="16.5" thickTop="1" thickBot="1" x14ac:dyDescent="0.3">
      <c r="A50" s="36">
        <v>48</v>
      </c>
      <c r="B50" s="36" t="s">
        <v>108</v>
      </c>
      <c r="C50" s="39">
        <f>'Krzywe Koło'!E34</f>
        <v>416</v>
      </c>
      <c r="D50" s="39">
        <f>'Krzywe Koło'!H34</f>
        <v>0</v>
      </c>
      <c r="E50" s="40">
        <f>'Krzywe Koło'!K34</f>
        <v>0</v>
      </c>
      <c r="F50" s="39">
        <f>'Krzywe Koło'!Y33</f>
        <v>432</v>
      </c>
      <c r="G50" s="39">
        <f>'Krzywe Koło'!AB29</f>
        <v>0</v>
      </c>
      <c r="H50" s="40">
        <f>'Krzywe Koło'!AE33</f>
        <v>0</v>
      </c>
      <c r="I50" s="39">
        <f t="shared" si="0"/>
        <v>848</v>
      </c>
      <c r="J50" s="145">
        <f t="shared" si="1"/>
        <v>848</v>
      </c>
      <c r="K50" s="149">
        <f t="shared" si="2"/>
        <v>1</v>
      </c>
      <c r="L50" s="150">
        <f t="shared" si="3"/>
        <v>416</v>
      </c>
      <c r="M50" s="150">
        <f t="shared" si="4"/>
        <v>0</v>
      </c>
      <c r="N50" s="150">
        <f t="shared" si="5"/>
        <v>416</v>
      </c>
      <c r="O50" s="151" t="b">
        <f t="shared" si="6"/>
        <v>1</v>
      </c>
    </row>
    <row r="51" spans="1:15" ht="16.5" thickTop="1" thickBot="1" x14ac:dyDescent="0.3">
      <c r="A51" s="36">
        <v>49</v>
      </c>
      <c r="B51" s="36" t="s">
        <v>109</v>
      </c>
      <c r="C51" s="39">
        <f>'1 Maja'!E17</f>
        <v>7224</v>
      </c>
      <c r="D51" s="39">
        <f>'1 Maja'!H17</f>
        <v>841</v>
      </c>
      <c r="E51" s="40">
        <f>'1 Maja'!K17</f>
        <v>614</v>
      </c>
      <c r="F51" s="39">
        <f>'1 Maja'!Y16</f>
        <v>7200</v>
      </c>
      <c r="G51" s="39">
        <f>'1 Maja'!AB12</f>
        <v>23</v>
      </c>
      <c r="H51" s="40">
        <f>'1 Maja'!AE16</f>
        <v>220</v>
      </c>
      <c r="I51" s="39">
        <f t="shared" si="0"/>
        <v>15288</v>
      </c>
      <c r="J51" s="145">
        <f t="shared" si="1"/>
        <v>15258</v>
      </c>
      <c r="K51" s="149">
        <f t="shared" si="2"/>
        <v>1.0849944629014396</v>
      </c>
      <c r="L51" s="150">
        <f t="shared" si="3"/>
        <v>6658</v>
      </c>
      <c r="M51" s="150">
        <f t="shared" si="4"/>
        <v>566</v>
      </c>
      <c r="N51" s="150">
        <f t="shared" si="5"/>
        <v>7224</v>
      </c>
      <c r="O51" s="151" t="b">
        <f t="shared" si="6"/>
        <v>1</v>
      </c>
    </row>
    <row r="52" spans="1:15" ht="16.5" thickTop="1" thickBot="1" x14ac:dyDescent="0.3">
      <c r="A52" s="36">
        <v>50</v>
      </c>
      <c r="B52" s="36" t="s">
        <v>110</v>
      </c>
      <c r="C52" s="39">
        <f>'1 Maja'!E38</f>
        <v>4284</v>
      </c>
      <c r="D52" s="39">
        <f>'1 Maja'!H38</f>
        <v>496</v>
      </c>
      <c r="E52" s="40">
        <f>'1 Maja'!K38</f>
        <v>364</v>
      </c>
      <c r="F52" s="39">
        <f>'1 Maja'!Y37</f>
        <v>4464</v>
      </c>
      <c r="G52" s="39">
        <f>'1 Maja'!AB33</f>
        <v>14</v>
      </c>
      <c r="H52" s="40">
        <f>'1 Maja'!AE37</f>
        <v>138</v>
      </c>
      <c r="I52" s="39">
        <f t="shared" si="0"/>
        <v>9258</v>
      </c>
      <c r="J52" s="145">
        <f t="shared" si="1"/>
        <v>9250</v>
      </c>
      <c r="K52" s="149">
        <f t="shared" si="2"/>
        <v>1.0849673202614378</v>
      </c>
      <c r="L52" s="150">
        <f t="shared" si="3"/>
        <v>3948</v>
      </c>
      <c r="M52" s="150">
        <f t="shared" si="4"/>
        <v>336</v>
      </c>
      <c r="N52" s="150">
        <f t="shared" si="5"/>
        <v>4284</v>
      </c>
      <c r="O52" s="151" t="b">
        <f t="shared" si="6"/>
        <v>1</v>
      </c>
    </row>
    <row r="53" spans="1:15" ht="16.5" thickTop="1" thickBot="1" x14ac:dyDescent="0.3">
      <c r="A53" s="36">
        <v>51</v>
      </c>
      <c r="B53" s="36" t="s">
        <v>111</v>
      </c>
      <c r="C53" s="39">
        <f>'1 Maja'!E60</f>
        <v>4470</v>
      </c>
      <c r="D53" s="39">
        <f>'1 Maja'!H60</f>
        <v>519</v>
      </c>
      <c r="E53" s="40">
        <f>'1 Maja'!K60</f>
        <v>380</v>
      </c>
      <c r="F53" s="39">
        <f>'1 Maja'!Y59</f>
        <v>4586</v>
      </c>
      <c r="G53" s="39">
        <f>'1 Maja'!AB55</f>
        <v>14</v>
      </c>
      <c r="H53" s="40">
        <f>'1 Maja'!AE59</f>
        <v>142</v>
      </c>
      <c r="I53" s="39">
        <f t="shared" si="0"/>
        <v>9589</v>
      </c>
      <c r="J53" s="145">
        <f t="shared" si="1"/>
        <v>9578</v>
      </c>
      <c r="K53" s="149">
        <f t="shared" si="2"/>
        <v>1.0850111856823266</v>
      </c>
      <c r="L53" s="150">
        <f t="shared" si="3"/>
        <v>4119</v>
      </c>
      <c r="M53" s="150">
        <f t="shared" si="4"/>
        <v>351</v>
      </c>
      <c r="N53" s="150">
        <f t="shared" si="5"/>
        <v>4470</v>
      </c>
      <c r="O53" s="151" t="b">
        <f t="shared" si="6"/>
        <v>1</v>
      </c>
    </row>
    <row r="54" spans="1:15" ht="16.5" thickTop="1" thickBot="1" x14ac:dyDescent="0.3">
      <c r="A54" s="36">
        <v>52</v>
      </c>
      <c r="B54" s="36" t="s">
        <v>112</v>
      </c>
      <c r="C54" s="39">
        <f>'1 Maja'!E102</f>
        <v>3949</v>
      </c>
      <c r="D54" s="39">
        <f>'1 Maja'!H102</f>
        <v>459</v>
      </c>
      <c r="E54" s="40">
        <f>'1 Maja'!K102</f>
        <v>334</v>
      </c>
      <c r="F54" s="39">
        <f>'1 Maja'!Y101</f>
        <v>4044</v>
      </c>
      <c r="G54" s="39">
        <f>'1 Maja'!AB97</f>
        <v>13</v>
      </c>
      <c r="H54" s="40">
        <f>'1 Maja'!AE101</f>
        <v>119</v>
      </c>
      <c r="I54" s="39">
        <f t="shared" si="0"/>
        <v>8465</v>
      </c>
      <c r="J54" s="145">
        <f t="shared" si="1"/>
        <v>8446</v>
      </c>
      <c r="K54" s="149">
        <f t="shared" si="2"/>
        <v>1.0845783742719677</v>
      </c>
      <c r="L54" s="150">
        <f t="shared" si="3"/>
        <v>3641</v>
      </c>
      <c r="M54" s="150">
        <f t="shared" si="4"/>
        <v>308</v>
      </c>
      <c r="N54" s="150">
        <f t="shared" si="5"/>
        <v>3949</v>
      </c>
      <c r="O54" s="151" t="b">
        <f t="shared" si="6"/>
        <v>1</v>
      </c>
    </row>
    <row r="55" spans="1:15" ht="16.5" thickTop="1" thickBot="1" x14ac:dyDescent="0.3">
      <c r="A55" s="36">
        <v>53</v>
      </c>
      <c r="B55" s="36" t="s">
        <v>113</v>
      </c>
      <c r="C55" s="39">
        <f>'1 Maja'!E123</f>
        <v>5866</v>
      </c>
      <c r="D55" s="39">
        <f>'1 Maja'!H123</f>
        <v>677</v>
      </c>
      <c r="E55" s="40">
        <f>'1 Maja'!K123</f>
        <v>497</v>
      </c>
      <c r="F55" s="39">
        <f>'1 Maja'!Y122</f>
        <v>6156</v>
      </c>
      <c r="G55" s="39">
        <f>'1 Maja'!AB118</f>
        <v>19</v>
      </c>
      <c r="H55" s="40">
        <f>'1 Maja'!AE122</f>
        <v>189</v>
      </c>
      <c r="I55" s="39">
        <f t="shared" si="0"/>
        <v>12718</v>
      </c>
      <c r="J55" s="145">
        <f t="shared" si="1"/>
        <v>12708</v>
      </c>
      <c r="K55" s="149">
        <f t="shared" si="2"/>
        <v>1.0847255369928401</v>
      </c>
      <c r="L55" s="150">
        <f t="shared" si="3"/>
        <v>5407</v>
      </c>
      <c r="M55" s="150">
        <f t="shared" si="4"/>
        <v>459</v>
      </c>
      <c r="N55" s="150">
        <f t="shared" si="5"/>
        <v>5866</v>
      </c>
      <c r="O55" s="151" t="b">
        <f t="shared" si="6"/>
        <v>1</v>
      </c>
    </row>
    <row r="56" spans="1:15" ht="16.5" thickTop="1" thickBot="1" x14ac:dyDescent="0.3">
      <c r="A56" s="36">
        <v>54</v>
      </c>
      <c r="B56" s="36" t="s">
        <v>114</v>
      </c>
      <c r="C56" s="39">
        <f>'1 Maja'!E144</f>
        <v>4221</v>
      </c>
      <c r="D56" s="39">
        <f>'1 Maja'!H144</f>
        <v>490</v>
      </c>
      <c r="E56" s="40">
        <f>'1 Maja'!K144</f>
        <v>355</v>
      </c>
      <c r="F56" s="39">
        <f>'1 Maja'!Y143</f>
        <v>4337</v>
      </c>
      <c r="G56" s="39">
        <f>'1 Maja'!AB139</f>
        <v>14</v>
      </c>
      <c r="H56" s="40">
        <f>'1 Maja'!AE143</f>
        <v>127</v>
      </c>
      <c r="I56" s="39">
        <f t="shared" si="0"/>
        <v>9062</v>
      </c>
      <c r="J56" s="145">
        <f t="shared" si="1"/>
        <v>9040</v>
      </c>
      <c r="K56" s="149">
        <f t="shared" si="2"/>
        <v>1.084103293058517</v>
      </c>
      <c r="L56" s="150">
        <f t="shared" si="3"/>
        <v>3893</v>
      </c>
      <c r="M56" s="150">
        <f t="shared" si="4"/>
        <v>328</v>
      </c>
      <c r="N56" s="150">
        <f t="shared" si="5"/>
        <v>4221</v>
      </c>
      <c r="O56" s="151" t="b">
        <f t="shared" si="6"/>
        <v>1</v>
      </c>
    </row>
    <row r="57" spans="1:15" ht="16.5" thickTop="1" thickBot="1" x14ac:dyDescent="0.3">
      <c r="A57" s="36">
        <v>55</v>
      </c>
      <c r="B57" s="36" t="s">
        <v>30</v>
      </c>
      <c r="C57" s="39">
        <f>Lubelska!E102</f>
        <v>2830</v>
      </c>
      <c r="D57" s="39">
        <f>Lubelska!H102</f>
        <v>329</v>
      </c>
      <c r="E57" s="40">
        <f>Lubelska!K102</f>
        <v>241</v>
      </c>
      <c r="F57" s="39">
        <f>Lubelska!Y101</f>
        <v>2934</v>
      </c>
      <c r="G57" s="39">
        <f>Lubelska!AB97</f>
        <v>9</v>
      </c>
      <c r="H57" s="40">
        <f>Lubelska!AE101</f>
        <v>92</v>
      </c>
      <c r="I57" s="39">
        <f t="shared" si="0"/>
        <v>6102</v>
      </c>
      <c r="J57" s="145">
        <f t="shared" si="1"/>
        <v>6097</v>
      </c>
      <c r="K57" s="149">
        <f t="shared" si="2"/>
        <v>1.0851590106007067</v>
      </c>
      <c r="L57" s="150">
        <f t="shared" si="3"/>
        <v>2607</v>
      </c>
      <c r="M57" s="150">
        <f t="shared" si="4"/>
        <v>223</v>
      </c>
      <c r="N57" s="150">
        <f t="shared" si="5"/>
        <v>2830</v>
      </c>
      <c r="O57" s="151" t="b">
        <f t="shared" si="6"/>
        <v>1</v>
      </c>
    </row>
    <row r="58" spans="1:15" ht="16.5" thickTop="1" thickBot="1" x14ac:dyDescent="0.3">
      <c r="A58" s="36">
        <v>56</v>
      </c>
      <c r="B58" s="36" t="s">
        <v>31</v>
      </c>
      <c r="C58" s="39">
        <f>Lubelska!E123</f>
        <v>2745</v>
      </c>
      <c r="D58" s="39">
        <f>Lubelska!H123</f>
        <v>318</v>
      </c>
      <c r="E58" s="40">
        <f>Lubelska!K123</f>
        <v>234</v>
      </c>
      <c r="F58" s="39">
        <f>Lubelska!Y122</f>
        <v>2838</v>
      </c>
      <c r="G58" s="39">
        <f>Lubelska!AB118</f>
        <v>9</v>
      </c>
      <c r="H58" s="40">
        <f>Lubelska!AE122</f>
        <v>75</v>
      </c>
      <c r="I58" s="39">
        <f t="shared" si="0"/>
        <v>5910</v>
      </c>
      <c r="J58" s="145">
        <f t="shared" si="1"/>
        <v>5892</v>
      </c>
      <c r="K58" s="149">
        <f t="shared" si="2"/>
        <v>1.0852459016393443</v>
      </c>
      <c r="L58" s="150">
        <f t="shared" si="3"/>
        <v>2529</v>
      </c>
      <c r="M58" s="150">
        <f t="shared" si="4"/>
        <v>216</v>
      </c>
      <c r="N58" s="150">
        <f t="shared" si="5"/>
        <v>2745</v>
      </c>
      <c r="O58" s="151" t="b">
        <f t="shared" si="6"/>
        <v>1</v>
      </c>
    </row>
    <row r="59" spans="1:15" ht="16.5" thickTop="1" thickBot="1" x14ac:dyDescent="0.3">
      <c r="A59" s="36">
        <v>57</v>
      </c>
      <c r="B59" s="36" t="s">
        <v>115</v>
      </c>
      <c r="C59" s="39">
        <f>'1 Maja'!E165</f>
        <v>6453</v>
      </c>
      <c r="D59" s="39">
        <f>'1 Maja'!H165</f>
        <v>747</v>
      </c>
      <c r="E59" s="40">
        <f>'1 Maja'!K165</f>
        <v>546</v>
      </c>
      <c r="F59" s="39">
        <f>'1 Maja'!Y164</f>
        <v>5982</v>
      </c>
      <c r="G59" s="39">
        <f>'1 Maja'!AB160</f>
        <v>19</v>
      </c>
      <c r="H59" s="40">
        <f>'1 Maja'!AE164</f>
        <v>182</v>
      </c>
      <c r="I59" s="39">
        <f t="shared" si="0"/>
        <v>13201</v>
      </c>
      <c r="J59" s="145">
        <f t="shared" si="1"/>
        <v>13163</v>
      </c>
      <c r="K59" s="149">
        <f t="shared" si="2"/>
        <v>1.0846118084611809</v>
      </c>
      <c r="L59" s="150">
        <f t="shared" si="3"/>
        <v>5949</v>
      </c>
      <c r="M59" s="150">
        <f t="shared" si="4"/>
        <v>504</v>
      </c>
      <c r="N59" s="150">
        <f t="shared" si="5"/>
        <v>6453</v>
      </c>
      <c r="O59" s="151" t="b">
        <f t="shared" si="6"/>
        <v>1</v>
      </c>
    </row>
    <row r="60" spans="1:15" ht="16.5" thickTop="1" thickBot="1" x14ac:dyDescent="0.3">
      <c r="A60" s="36">
        <v>58</v>
      </c>
      <c r="B60" s="36" t="s">
        <v>116</v>
      </c>
      <c r="C60" s="39">
        <f>'1 Maja'!E228</f>
        <v>4430</v>
      </c>
      <c r="D60" s="39">
        <f>'1 Maja'!H228</f>
        <v>514</v>
      </c>
      <c r="E60" s="40">
        <f>'1 Maja'!K228</f>
        <v>374</v>
      </c>
      <c r="F60" s="39">
        <f>'1 Maja'!Y227</f>
        <v>4716</v>
      </c>
      <c r="G60" s="39">
        <f>'1 Maja'!AB223</f>
        <v>15</v>
      </c>
      <c r="H60" s="40">
        <f>'1 Maja'!AE227</f>
        <v>144</v>
      </c>
      <c r="I60" s="39">
        <f t="shared" si="0"/>
        <v>9675</v>
      </c>
      <c r="J60" s="145">
        <f t="shared" si="1"/>
        <v>9664</v>
      </c>
      <c r="K60" s="149">
        <f t="shared" si="2"/>
        <v>1.0844243792325057</v>
      </c>
      <c r="L60" s="150">
        <f t="shared" si="3"/>
        <v>4085</v>
      </c>
      <c r="M60" s="150">
        <f t="shared" si="4"/>
        <v>345</v>
      </c>
      <c r="N60" s="150">
        <f t="shared" si="5"/>
        <v>4430</v>
      </c>
      <c r="O60" s="151" t="b">
        <f t="shared" si="6"/>
        <v>1</v>
      </c>
    </row>
    <row r="61" spans="1:15" ht="16.5" thickTop="1" thickBot="1" x14ac:dyDescent="0.3">
      <c r="A61" s="36">
        <v>59</v>
      </c>
      <c r="B61" s="36" t="s">
        <v>117</v>
      </c>
      <c r="C61" s="39">
        <f>'1 Maja'!E270</f>
        <v>6009</v>
      </c>
      <c r="D61" s="39">
        <f>'1 Maja'!H270</f>
        <v>699</v>
      </c>
      <c r="E61" s="40">
        <f>'1 Maja'!K270</f>
        <v>510</v>
      </c>
      <c r="F61" s="39">
        <f>'1 Maja'!Y269</f>
        <v>5956</v>
      </c>
      <c r="G61" s="39">
        <f>'1 Maja'!AB265</f>
        <v>19</v>
      </c>
      <c r="H61" s="40">
        <f>'1 Maja'!AE269</f>
        <v>183</v>
      </c>
      <c r="I61" s="39">
        <f t="shared" si="0"/>
        <v>12683</v>
      </c>
      <c r="J61" s="145">
        <f t="shared" si="1"/>
        <v>12658</v>
      </c>
      <c r="K61" s="149">
        <f t="shared" si="2"/>
        <v>1.0848726909635547</v>
      </c>
      <c r="L61" s="150">
        <f t="shared" si="3"/>
        <v>5538</v>
      </c>
      <c r="M61" s="150">
        <f t="shared" si="4"/>
        <v>471</v>
      </c>
      <c r="N61" s="150">
        <f t="shared" si="5"/>
        <v>6009</v>
      </c>
      <c r="O61" s="151" t="b">
        <f t="shared" si="6"/>
        <v>1</v>
      </c>
    </row>
    <row r="62" spans="1:15" ht="16.5" thickTop="1" thickBot="1" x14ac:dyDescent="0.3">
      <c r="A62" s="36">
        <v>60</v>
      </c>
      <c r="B62" s="36" t="s">
        <v>118</v>
      </c>
      <c r="C62" s="39">
        <f>'1 Maja'!E207</f>
        <v>5164</v>
      </c>
      <c r="D62" s="39">
        <f>'1 Maja'!H207</f>
        <v>600</v>
      </c>
      <c r="E62" s="40">
        <f>'1 Maja'!K207</f>
        <v>438</v>
      </c>
      <c r="F62" s="39">
        <f>'1 Maja'!Y206</f>
        <v>5208</v>
      </c>
      <c r="G62" s="39">
        <f>'1 Maja'!AB202</f>
        <v>16</v>
      </c>
      <c r="H62" s="40">
        <f>'1 Maja'!AE206</f>
        <v>159</v>
      </c>
      <c r="I62" s="39">
        <f t="shared" si="0"/>
        <v>10988</v>
      </c>
      <c r="J62" s="145">
        <f t="shared" si="1"/>
        <v>10969</v>
      </c>
      <c r="K62" s="149">
        <f t="shared" si="2"/>
        <v>1.084817970565453</v>
      </c>
      <c r="L62" s="150">
        <f t="shared" si="3"/>
        <v>4760</v>
      </c>
      <c r="M62" s="150">
        <f t="shared" si="4"/>
        <v>404</v>
      </c>
      <c r="N62" s="150">
        <f t="shared" si="5"/>
        <v>5164</v>
      </c>
      <c r="O62" s="151" t="b">
        <f t="shared" si="6"/>
        <v>1</v>
      </c>
    </row>
    <row r="63" spans="1:15" ht="16.5" thickTop="1" thickBot="1" x14ac:dyDescent="0.3">
      <c r="A63" s="36">
        <v>61</v>
      </c>
      <c r="B63" s="36" t="s">
        <v>119</v>
      </c>
      <c r="C63" s="39">
        <f>'1 Maja'!E249</f>
        <v>4705</v>
      </c>
      <c r="D63" s="39">
        <f>'1 Maja'!H249</f>
        <v>544</v>
      </c>
      <c r="E63" s="40">
        <f>'1 Maja'!K249</f>
        <v>397</v>
      </c>
      <c r="F63" s="39">
        <f>'1 Maja'!Y248</f>
        <v>4812</v>
      </c>
      <c r="G63" s="39">
        <f>'1 Maja'!AB244</f>
        <v>15</v>
      </c>
      <c r="H63" s="40">
        <f>'1 Maja'!AE248</f>
        <v>148</v>
      </c>
      <c r="I63" s="39">
        <f t="shared" si="0"/>
        <v>10076</v>
      </c>
      <c r="J63" s="145">
        <f t="shared" si="1"/>
        <v>10062</v>
      </c>
      <c r="K63" s="149">
        <f t="shared" si="2"/>
        <v>1.0843783209351754</v>
      </c>
      <c r="L63" s="150">
        <f t="shared" si="3"/>
        <v>4338</v>
      </c>
      <c r="M63" s="150">
        <f t="shared" si="4"/>
        <v>367</v>
      </c>
      <c r="N63" s="150">
        <f t="shared" si="5"/>
        <v>4705</v>
      </c>
      <c r="O63" s="151" t="b">
        <f t="shared" si="6"/>
        <v>1</v>
      </c>
    </row>
    <row r="64" spans="1:15" ht="16.5" thickTop="1" thickBot="1" x14ac:dyDescent="0.3">
      <c r="A64" s="36">
        <v>62</v>
      </c>
      <c r="B64" s="36" t="s">
        <v>120</v>
      </c>
      <c r="C64" s="39">
        <f>'1 Maja'!E291</f>
        <v>6105</v>
      </c>
      <c r="D64" s="39">
        <f>'1 Maja'!H291</f>
        <v>708</v>
      </c>
      <c r="E64" s="40">
        <f>'1 Maja'!K291</f>
        <v>517</v>
      </c>
      <c r="F64" s="39">
        <f>'1 Maja'!Y290</f>
        <v>6312</v>
      </c>
      <c r="G64" s="39">
        <f>'1 Maja'!AB286</f>
        <v>20</v>
      </c>
      <c r="H64" s="40">
        <f>'1 Maja'!AE290</f>
        <v>193</v>
      </c>
      <c r="I64" s="39">
        <f t="shared" si="0"/>
        <v>13145</v>
      </c>
      <c r="J64" s="145">
        <f t="shared" si="1"/>
        <v>13127</v>
      </c>
      <c r="K64" s="149">
        <f t="shared" si="2"/>
        <v>1.0846846846846847</v>
      </c>
      <c r="L64" s="150">
        <f t="shared" si="3"/>
        <v>5628</v>
      </c>
      <c r="M64" s="150">
        <f t="shared" si="4"/>
        <v>477</v>
      </c>
      <c r="N64" s="150">
        <f t="shared" si="5"/>
        <v>6105</v>
      </c>
      <c r="O64" s="151" t="b">
        <f t="shared" si="6"/>
        <v>1</v>
      </c>
    </row>
    <row r="65" spans="1:15" ht="16.5" thickTop="1" thickBot="1" x14ac:dyDescent="0.3">
      <c r="A65" s="36">
        <v>63</v>
      </c>
      <c r="B65" s="36" t="s">
        <v>121</v>
      </c>
      <c r="C65" s="39">
        <f>Lubelska!E17</f>
        <v>4070</v>
      </c>
      <c r="D65" s="39">
        <f>Lubelska!H17</f>
        <v>472</v>
      </c>
      <c r="E65" s="40">
        <f>Lubelska!K17</f>
        <v>343</v>
      </c>
      <c r="F65" s="39">
        <f>Lubelska!Y16</f>
        <v>4326</v>
      </c>
      <c r="G65" s="39">
        <f>Lubelska!AB12</f>
        <v>14</v>
      </c>
      <c r="H65" s="40">
        <f>Lubelska!AE16</f>
        <v>126</v>
      </c>
      <c r="I65" s="39">
        <f t="shared" si="0"/>
        <v>8882</v>
      </c>
      <c r="J65" s="145">
        <f t="shared" si="1"/>
        <v>8865</v>
      </c>
      <c r="K65" s="149">
        <f t="shared" si="2"/>
        <v>1.0842751842751843</v>
      </c>
      <c r="L65" s="150">
        <f t="shared" si="3"/>
        <v>3753</v>
      </c>
      <c r="M65" s="150">
        <f t="shared" si="4"/>
        <v>317</v>
      </c>
      <c r="N65" s="150">
        <f t="shared" si="5"/>
        <v>4070</v>
      </c>
      <c r="O65" s="151" t="b">
        <f t="shared" si="6"/>
        <v>1</v>
      </c>
    </row>
    <row r="66" spans="1:15" ht="16.5" thickTop="1" thickBot="1" x14ac:dyDescent="0.3">
      <c r="A66" s="36">
        <v>64</v>
      </c>
      <c r="B66" s="36" t="s">
        <v>122</v>
      </c>
      <c r="C66" s="39">
        <f>Lubelska!E38</f>
        <v>4480</v>
      </c>
      <c r="D66" s="39">
        <f>Lubelska!H38</f>
        <v>518</v>
      </c>
      <c r="E66" s="40">
        <f>Lubelska!K38</f>
        <v>377</v>
      </c>
      <c r="F66" s="39">
        <f>Lubelska!Y37</f>
        <v>4674</v>
      </c>
      <c r="G66" s="39">
        <f>Lubelska!AB33</f>
        <v>15</v>
      </c>
      <c r="H66" s="40">
        <f>Lubelska!AE37</f>
        <v>145</v>
      </c>
      <c r="I66" s="39">
        <f t="shared" si="0"/>
        <v>9687</v>
      </c>
      <c r="J66" s="145">
        <f t="shared" si="1"/>
        <v>9676</v>
      </c>
      <c r="K66" s="149">
        <f t="shared" si="2"/>
        <v>1.0841517857142857</v>
      </c>
      <c r="L66" s="150">
        <f t="shared" si="3"/>
        <v>4132</v>
      </c>
      <c r="M66" s="150">
        <f t="shared" si="4"/>
        <v>348</v>
      </c>
      <c r="N66" s="150">
        <f t="shared" si="5"/>
        <v>4480</v>
      </c>
      <c r="O66" s="151" t="b">
        <f t="shared" si="6"/>
        <v>1</v>
      </c>
    </row>
    <row r="67" spans="1:15" ht="16.5" thickTop="1" thickBot="1" x14ac:dyDescent="0.3">
      <c r="A67" s="36">
        <v>65</v>
      </c>
      <c r="B67" s="36" t="s">
        <v>123</v>
      </c>
      <c r="C67" s="39">
        <f>Lubelska!E59</f>
        <v>4950</v>
      </c>
      <c r="D67" s="39">
        <f>Lubelska!H59</f>
        <v>574</v>
      </c>
      <c r="E67" s="40">
        <f>Lubelska!K59</f>
        <v>417</v>
      </c>
      <c r="F67" s="39">
        <f>Lubelska!Y58</f>
        <v>5202</v>
      </c>
      <c r="G67" s="39">
        <f>Lubelska!AB54</f>
        <v>17</v>
      </c>
      <c r="H67" s="40">
        <f>Lubelska!AE58</f>
        <v>160</v>
      </c>
      <c r="I67" s="39">
        <f t="shared" si="0"/>
        <v>10743</v>
      </c>
      <c r="J67" s="145">
        <f t="shared" si="1"/>
        <v>10729</v>
      </c>
      <c r="K67" s="149">
        <f t="shared" si="2"/>
        <v>1.0842424242424242</v>
      </c>
      <c r="L67" s="150">
        <f t="shared" si="3"/>
        <v>4565</v>
      </c>
      <c r="M67" s="150">
        <f t="shared" si="4"/>
        <v>385</v>
      </c>
      <c r="N67" s="150">
        <f t="shared" si="5"/>
        <v>4950</v>
      </c>
      <c r="O67" s="151" t="b">
        <f t="shared" si="6"/>
        <v>1</v>
      </c>
    </row>
    <row r="68" spans="1:15" ht="16.5" thickTop="1" thickBot="1" x14ac:dyDescent="0.3">
      <c r="A68" s="36">
        <v>66</v>
      </c>
      <c r="B68" s="36" t="s">
        <v>124</v>
      </c>
      <c r="C68" s="39">
        <f>Lubelska!E81</f>
        <v>6041</v>
      </c>
      <c r="D68" s="39">
        <f>Lubelska!H81</f>
        <v>699</v>
      </c>
      <c r="E68" s="40">
        <f>Lubelska!K81</f>
        <v>510</v>
      </c>
      <c r="F68" s="39">
        <f>Lubelska!Y80</f>
        <v>6528</v>
      </c>
      <c r="G68" s="39">
        <f>Lubelska!AB76</f>
        <v>21</v>
      </c>
      <c r="H68" s="40">
        <f>Lubelska!AE80</f>
        <v>200</v>
      </c>
      <c r="I68" s="39">
        <f t="shared" ref="I68:I91" si="7">C68+D68+F68+G68</f>
        <v>13289</v>
      </c>
      <c r="J68" s="145">
        <f t="shared" ref="J68:J91" si="8">C68+E68+F68+H68</f>
        <v>13279</v>
      </c>
      <c r="K68" s="149">
        <f t="shared" ref="K68:K91" si="9">(C68+E68)/C68</f>
        <v>1.0844231087568283</v>
      </c>
      <c r="L68" s="150">
        <f>INT(6046/K68)</f>
        <v>5575</v>
      </c>
      <c r="M68" s="150">
        <f>INT(6046-L68)</f>
        <v>471</v>
      </c>
      <c r="N68" s="150">
        <f>L68+M68</f>
        <v>6046</v>
      </c>
      <c r="O68" s="151" t="b">
        <f t="shared" ref="O68:O91" si="10">C68=N68</f>
        <v>0</v>
      </c>
    </row>
    <row r="69" spans="1:15" ht="16.5" thickTop="1" thickBot="1" x14ac:dyDescent="0.3">
      <c r="A69" s="36">
        <v>67</v>
      </c>
      <c r="B69" s="36" t="s">
        <v>125</v>
      </c>
      <c r="C69" s="39">
        <f>'1 Maja'!E186</f>
        <v>5225</v>
      </c>
      <c r="D69" s="39">
        <f>'1 Maja'!H186</f>
        <v>607</v>
      </c>
      <c r="E69" s="40">
        <f>'1 Maja'!K186</f>
        <v>442</v>
      </c>
      <c r="F69" s="39">
        <f>'1 Maja'!Y185</f>
        <v>5346</v>
      </c>
      <c r="G69" s="39">
        <f>'1 Maja'!AB181</f>
        <v>17</v>
      </c>
      <c r="H69" s="40">
        <f>'1 Maja'!AE185</f>
        <v>165</v>
      </c>
      <c r="I69" s="39">
        <f t="shared" si="7"/>
        <v>11195</v>
      </c>
      <c r="J69" s="145">
        <f t="shared" si="8"/>
        <v>11178</v>
      </c>
      <c r="K69" s="149">
        <f t="shared" si="9"/>
        <v>1.0845933014354068</v>
      </c>
      <c r="L69" s="150">
        <f t="shared" ref="L69:L91" si="11">INT(C69/K69)</f>
        <v>4817</v>
      </c>
      <c r="M69" s="150">
        <f t="shared" ref="M69:M91" si="12">INT(C69-L69)</f>
        <v>408</v>
      </c>
      <c r="N69" s="150">
        <f t="shared" ref="N69:N91" si="13">L69+M69</f>
        <v>5225</v>
      </c>
      <c r="O69" s="151" t="b">
        <f t="shared" si="10"/>
        <v>1</v>
      </c>
    </row>
    <row r="70" spans="1:15" ht="16.5" thickTop="1" thickBot="1" x14ac:dyDescent="0.3">
      <c r="A70" s="36">
        <v>68</v>
      </c>
      <c r="B70" s="36" t="s">
        <v>126</v>
      </c>
      <c r="C70" s="39">
        <f>Popiełuszki!E17</f>
        <v>6241</v>
      </c>
      <c r="D70" s="39">
        <f>Popiełuszki!H17</f>
        <v>723</v>
      </c>
      <c r="E70" s="40">
        <f>Popiełuszki!K17</f>
        <v>529</v>
      </c>
      <c r="F70" s="39">
        <f>Popiełuszki!Y16</f>
        <v>6670</v>
      </c>
      <c r="G70" s="39">
        <f>Popiełuszki!AB12</f>
        <v>21</v>
      </c>
      <c r="H70" s="40">
        <f>Popiełuszki!AE16</f>
        <v>205</v>
      </c>
      <c r="I70" s="39">
        <f t="shared" si="7"/>
        <v>13655</v>
      </c>
      <c r="J70" s="145">
        <f t="shared" si="8"/>
        <v>13645</v>
      </c>
      <c r="K70" s="149">
        <f t="shared" si="9"/>
        <v>1.0847620573626022</v>
      </c>
      <c r="L70" s="150">
        <f t="shared" si="11"/>
        <v>5753</v>
      </c>
      <c r="M70" s="150">
        <f t="shared" si="12"/>
        <v>488</v>
      </c>
      <c r="N70" s="150">
        <f t="shared" si="13"/>
        <v>6241</v>
      </c>
      <c r="O70" s="151" t="b">
        <f t="shared" si="10"/>
        <v>1</v>
      </c>
    </row>
    <row r="71" spans="1:15" ht="16.5" thickTop="1" thickBot="1" x14ac:dyDescent="0.3">
      <c r="A71" s="36">
        <v>69</v>
      </c>
      <c r="B71" s="36" t="s">
        <v>127</v>
      </c>
      <c r="C71" s="39">
        <f>Popiełuszki!E38</f>
        <v>6610</v>
      </c>
      <c r="D71" s="39">
        <f>Popiełuszki!H38</f>
        <v>766</v>
      </c>
      <c r="E71" s="40">
        <f>Popiełuszki!K38</f>
        <v>559</v>
      </c>
      <c r="F71" s="39">
        <f>Popiełuszki!Y37</f>
        <v>7068</v>
      </c>
      <c r="G71" s="39">
        <f>Popiełuszki!AB33</f>
        <v>22</v>
      </c>
      <c r="H71" s="40">
        <f>Popiełuszki!AE37</f>
        <v>215</v>
      </c>
      <c r="I71" s="39">
        <f t="shared" si="7"/>
        <v>14466</v>
      </c>
      <c r="J71" s="145">
        <f t="shared" si="8"/>
        <v>14452</v>
      </c>
      <c r="K71" s="149">
        <f t="shared" si="9"/>
        <v>1.0845688350983358</v>
      </c>
      <c r="L71" s="150">
        <f t="shared" si="11"/>
        <v>6094</v>
      </c>
      <c r="M71" s="150">
        <f t="shared" si="12"/>
        <v>516</v>
      </c>
      <c r="N71" s="150">
        <f t="shared" si="13"/>
        <v>6610</v>
      </c>
      <c r="O71" s="151" t="b">
        <f t="shared" si="10"/>
        <v>1</v>
      </c>
    </row>
    <row r="72" spans="1:15" ht="16.5" thickTop="1" thickBot="1" x14ac:dyDescent="0.3">
      <c r="A72" s="36">
        <v>70</v>
      </c>
      <c r="B72" s="36" t="s">
        <v>128</v>
      </c>
      <c r="C72" s="39">
        <f>Popiełuszki!E115</f>
        <v>4650</v>
      </c>
      <c r="D72" s="39">
        <f>Popiełuszki!H115</f>
        <v>536</v>
      </c>
      <c r="E72" s="40">
        <f>Popiełuszki!K115</f>
        <v>392</v>
      </c>
      <c r="F72" s="39">
        <f>Popiełuszki!Y114</f>
        <v>4800</v>
      </c>
      <c r="G72" s="39">
        <f>Popiełuszki!AB110</f>
        <v>15</v>
      </c>
      <c r="H72" s="40">
        <f>Popiełuszki!AE114</f>
        <v>146</v>
      </c>
      <c r="I72" s="39">
        <f t="shared" si="7"/>
        <v>10001</v>
      </c>
      <c r="J72" s="145">
        <f t="shared" si="8"/>
        <v>9988</v>
      </c>
      <c r="K72" s="149">
        <f t="shared" si="9"/>
        <v>1.0843010752688171</v>
      </c>
      <c r="L72" s="150">
        <f t="shared" si="11"/>
        <v>4288</v>
      </c>
      <c r="M72" s="150">
        <f t="shared" si="12"/>
        <v>362</v>
      </c>
      <c r="N72" s="150">
        <f t="shared" si="13"/>
        <v>4650</v>
      </c>
      <c r="O72" s="151" t="b">
        <f t="shared" si="10"/>
        <v>1</v>
      </c>
    </row>
    <row r="73" spans="1:15" ht="16.5" thickTop="1" thickBot="1" x14ac:dyDescent="0.3">
      <c r="A73" s="36">
        <v>71</v>
      </c>
      <c r="B73" s="36" t="s">
        <v>129</v>
      </c>
      <c r="C73" s="39">
        <f>Popiełuszki!E150</f>
        <v>4390</v>
      </c>
      <c r="D73" s="39">
        <f>Popiełuszki!H150</f>
        <v>508</v>
      </c>
      <c r="E73" s="40">
        <f>Popiełuszki!K150</f>
        <v>369</v>
      </c>
      <c r="F73" s="39">
        <f>Popiełuszki!Y149</f>
        <v>4728</v>
      </c>
      <c r="G73" s="39">
        <f>Popiełuszki!AB145</f>
        <v>15</v>
      </c>
      <c r="H73" s="40">
        <f>Popiełuszki!AE149</f>
        <v>144</v>
      </c>
      <c r="I73" s="39">
        <f t="shared" si="7"/>
        <v>9641</v>
      </c>
      <c r="J73" s="145">
        <f t="shared" si="8"/>
        <v>9631</v>
      </c>
      <c r="K73" s="149">
        <f t="shared" si="9"/>
        <v>1.0840546697038724</v>
      </c>
      <c r="L73" s="150">
        <f>INT(4413/K73)</f>
        <v>4070</v>
      </c>
      <c r="M73" s="150">
        <f>INT(4413-L73)</f>
        <v>343</v>
      </c>
      <c r="N73" s="150">
        <f t="shared" si="13"/>
        <v>4413</v>
      </c>
      <c r="O73" s="151" t="b">
        <f t="shared" si="10"/>
        <v>0</v>
      </c>
    </row>
    <row r="74" spans="1:15" ht="16.5" thickTop="1" thickBot="1" x14ac:dyDescent="0.3">
      <c r="A74" s="36">
        <v>72</v>
      </c>
      <c r="B74" s="36" t="s">
        <v>130</v>
      </c>
      <c r="C74" s="39">
        <f>Popiełuszki!E167</f>
        <v>1594</v>
      </c>
      <c r="D74" s="39">
        <f>Popiełuszki!H167</f>
        <v>184</v>
      </c>
      <c r="E74" s="40">
        <f>Popiełuszki!K167</f>
        <v>133</v>
      </c>
      <c r="F74" s="39">
        <f>Popiełuszki!Y166</f>
        <v>1642</v>
      </c>
      <c r="G74" s="39">
        <f>Popiełuszki!AB162</f>
        <v>0</v>
      </c>
      <c r="H74" s="40">
        <f>Popiełuszki!AE166</f>
        <v>28</v>
      </c>
      <c r="I74" s="39">
        <f t="shared" si="7"/>
        <v>3420</v>
      </c>
      <c r="J74" s="145">
        <f t="shared" si="8"/>
        <v>3397</v>
      </c>
      <c r="K74" s="149">
        <f t="shared" si="9"/>
        <v>1.0834378920953576</v>
      </c>
      <c r="L74" s="150">
        <f t="shared" si="11"/>
        <v>1471</v>
      </c>
      <c r="M74" s="150">
        <f t="shared" si="12"/>
        <v>123</v>
      </c>
      <c r="N74" s="150">
        <f t="shared" si="13"/>
        <v>1594</v>
      </c>
      <c r="O74" s="151" t="b">
        <f t="shared" si="10"/>
        <v>1</v>
      </c>
    </row>
    <row r="75" spans="1:15" ht="16.5" thickTop="1" thickBot="1" x14ac:dyDescent="0.3">
      <c r="A75" s="36">
        <v>73</v>
      </c>
      <c r="B75" s="36" t="s">
        <v>131</v>
      </c>
      <c r="C75" s="39">
        <f>Popiełuszki!E80</f>
        <v>7611</v>
      </c>
      <c r="D75" s="39">
        <f>Popiełuszki!H80</f>
        <v>884</v>
      </c>
      <c r="E75" s="40">
        <f>Popiełuszki!K80</f>
        <v>645</v>
      </c>
      <c r="F75" s="39">
        <f>Popiełuszki!Y79</f>
        <v>7890</v>
      </c>
      <c r="G75" s="39">
        <f>Popiełuszki!AB75</f>
        <v>25</v>
      </c>
      <c r="H75" s="40">
        <f>Popiełuszki!AE79</f>
        <v>244</v>
      </c>
      <c r="I75" s="39">
        <f t="shared" si="7"/>
        <v>16410</v>
      </c>
      <c r="J75" s="145">
        <f t="shared" si="8"/>
        <v>16390</v>
      </c>
      <c r="K75" s="149">
        <f t="shared" si="9"/>
        <v>1.0847457627118644</v>
      </c>
      <c r="L75" s="150">
        <f t="shared" si="11"/>
        <v>7016</v>
      </c>
      <c r="M75" s="150">
        <f t="shared" si="12"/>
        <v>595</v>
      </c>
      <c r="N75" s="150">
        <f t="shared" si="13"/>
        <v>7611</v>
      </c>
      <c r="O75" s="151" t="b">
        <f t="shared" si="10"/>
        <v>1</v>
      </c>
    </row>
    <row r="76" spans="1:15" ht="16.5" thickTop="1" thickBot="1" x14ac:dyDescent="0.3">
      <c r="A76" s="36">
        <v>74</v>
      </c>
      <c r="B76" s="36" t="s">
        <v>132</v>
      </c>
      <c r="C76" s="39">
        <f>Popiełuszki!E59</f>
        <v>5330</v>
      </c>
      <c r="D76" s="39">
        <f>Popiełuszki!H59</f>
        <v>617</v>
      </c>
      <c r="E76" s="40">
        <f>Popiełuszki!K59</f>
        <v>452</v>
      </c>
      <c r="F76" s="39">
        <f>Popiełuszki!Y58</f>
        <v>5382</v>
      </c>
      <c r="G76" s="39">
        <f>Popiełuszki!AB54</f>
        <v>17</v>
      </c>
      <c r="H76" s="40">
        <f>Popiełuszki!AE58</f>
        <v>166</v>
      </c>
      <c r="I76" s="39">
        <f t="shared" si="7"/>
        <v>11346</v>
      </c>
      <c r="J76" s="145">
        <f t="shared" si="8"/>
        <v>11330</v>
      </c>
      <c r="K76" s="149">
        <f t="shared" si="9"/>
        <v>1.0848030018761725</v>
      </c>
      <c r="L76" s="150">
        <f t="shared" si="11"/>
        <v>4913</v>
      </c>
      <c r="M76" s="150">
        <f t="shared" si="12"/>
        <v>417</v>
      </c>
      <c r="N76" s="150">
        <f t="shared" si="13"/>
        <v>5330</v>
      </c>
      <c r="O76" s="151" t="b">
        <f t="shared" si="10"/>
        <v>1</v>
      </c>
    </row>
    <row r="77" spans="1:15" ht="16.5" thickTop="1" thickBot="1" x14ac:dyDescent="0.3">
      <c r="A77" s="36">
        <v>75</v>
      </c>
      <c r="B77" s="36" t="s">
        <v>133</v>
      </c>
      <c r="C77" s="39">
        <f>Popiełuszki!E97</f>
        <v>4776</v>
      </c>
      <c r="D77" s="39">
        <f>Popiełuszki!H97</f>
        <v>553</v>
      </c>
      <c r="E77" s="40">
        <f>Popiełuszki!K97</f>
        <v>405</v>
      </c>
      <c r="F77" s="39">
        <f>Popiełuszki!Y96</f>
        <v>4986</v>
      </c>
      <c r="G77" s="39">
        <f>Popiełuszki!AB92</f>
        <v>16</v>
      </c>
      <c r="H77" s="40">
        <f>Popiełuszki!AE96</f>
        <v>153</v>
      </c>
      <c r="I77" s="39">
        <f t="shared" si="7"/>
        <v>10331</v>
      </c>
      <c r="J77" s="145">
        <f t="shared" si="8"/>
        <v>10320</v>
      </c>
      <c r="K77" s="149">
        <f t="shared" si="9"/>
        <v>1.0847989949748744</v>
      </c>
      <c r="L77" s="150">
        <f t="shared" si="11"/>
        <v>4402</v>
      </c>
      <c r="M77" s="150">
        <f t="shared" si="12"/>
        <v>374</v>
      </c>
      <c r="N77" s="150">
        <f t="shared" si="13"/>
        <v>4776</v>
      </c>
      <c r="O77" s="151" t="b">
        <f t="shared" si="10"/>
        <v>1</v>
      </c>
    </row>
    <row r="78" spans="1:15" ht="16.5" thickTop="1" thickBot="1" x14ac:dyDescent="0.3">
      <c r="A78" s="36">
        <v>76</v>
      </c>
      <c r="B78" s="36" t="s">
        <v>134</v>
      </c>
      <c r="C78" s="39">
        <f>Popiełuszki!E133</f>
        <v>2380</v>
      </c>
      <c r="D78" s="39">
        <f>Popiełuszki!H133</f>
        <v>274</v>
      </c>
      <c r="E78" s="40">
        <f>Popiełuszki!K133</f>
        <v>202</v>
      </c>
      <c r="F78" s="39">
        <f>Popiełuszki!Y132</f>
        <v>2502</v>
      </c>
      <c r="G78" s="39">
        <f>Popiełuszki!AB128</f>
        <v>8</v>
      </c>
      <c r="H78" s="40">
        <f>Popiełuszki!AE132</f>
        <v>65</v>
      </c>
      <c r="I78" s="39">
        <f t="shared" si="7"/>
        <v>5164</v>
      </c>
      <c r="J78" s="145">
        <f t="shared" si="8"/>
        <v>5149</v>
      </c>
      <c r="K78" s="149">
        <f t="shared" si="9"/>
        <v>1.0848739495798319</v>
      </c>
      <c r="L78" s="150">
        <f t="shared" si="11"/>
        <v>2193</v>
      </c>
      <c r="M78" s="150">
        <f t="shared" si="12"/>
        <v>187</v>
      </c>
      <c r="N78" s="150">
        <f t="shared" si="13"/>
        <v>2380</v>
      </c>
      <c r="O78" s="151" t="b">
        <f t="shared" si="10"/>
        <v>1</v>
      </c>
    </row>
    <row r="79" spans="1:15" ht="16.5" thickTop="1" thickBot="1" x14ac:dyDescent="0.3">
      <c r="A79" s="36">
        <v>77</v>
      </c>
      <c r="B79" s="36" t="s">
        <v>135</v>
      </c>
      <c r="C79" s="39">
        <f>Popiełuszki!E184</f>
        <v>4453</v>
      </c>
      <c r="D79" s="39">
        <f>Popiełuszki!H184</f>
        <v>519</v>
      </c>
      <c r="E79" s="40">
        <f>Popiełuszki!K184</f>
        <v>377</v>
      </c>
      <c r="F79" s="39">
        <f>Popiełuszki!Y183</f>
        <v>4500</v>
      </c>
      <c r="G79" s="39">
        <f>Popiełuszki!AB179</f>
        <v>14</v>
      </c>
      <c r="H79" s="40">
        <f>Popiełuszki!AE183</f>
        <v>138</v>
      </c>
      <c r="I79" s="39">
        <f t="shared" si="7"/>
        <v>9486</v>
      </c>
      <c r="J79" s="145">
        <f t="shared" si="8"/>
        <v>9468</v>
      </c>
      <c r="K79" s="149">
        <f t="shared" si="9"/>
        <v>1.0846620256007187</v>
      </c>
      <c r="L79" s="150">
        <f t="shared" si="11"/>
        <v>4105</v>
      </c>
      <c r="M79" s="150">
        <f t="shared" si="12"/>
        <v>348</v>
      </c>
      <c r="N79" s="150">
        <f t="shared" si="13"/>
        <v>4453</v>
      </c>
      <c r="O79" s="151" t="b">
        <f t="shared" si="10"/>
        <v>1</v>
      </c>
    </row>
    <row r="80" spans="1:15" ht="16.5" thickTop="1" thickBot="1" x14ac:dyDescent="0.3">
      <c r="A80" s="36">
        <v>78</v>
      </c>
      <c r="B80" s="36" t="s">
        <v>136</v>
      </c>
      <c r="C80" s="39">
        <f>Popiełuszki!E219</f>
        <v>2755</v>
      </c>
      <c r="D80" s="39">
        <f>Popiełuszki!H219</f>
        <v>320</v>
      </c>
      <c r="E80" s="40">
        <f>Popiełuszki!K219</f>
        <v>235</v>
      </c>
      <c r="F80" s="39">
        <f>Popiełuszki!Y218</f>
        <v>2934</v>
      </c>
      <c r="G80" s="39">
        <f>Popiełuszki!AB214</f>
        <v>9</v>
      </c>
      <c r="H80" s="40">
        <f>Popiełuszki!AE218</f>
        <v>77</v>
      </c>
      <c r="I80" s="39">
        <f t="shared" si="7"/>
        <v>6018</v>
      </c>
      <c r="J80" s="145">
        <f t="shared" si="8"/>
        <v>6001</v>
      </c>
      <c r="K80" s="149">
        <f t="shared" si="9"/>
        <v>1.0852994555353901</v>
      </c>
      <c r="L80" s="150">
        <f t="shared" si="11"/>
        <v>2538</v>
      </c>
      <c r="M80" s="150">
        <f t="shared" si="12"/>
        <v>217</v>
      </c>
      <c r="N80" s="150">
        <f t="shared" si="13"/>
        <v>2755</v>
      </c>
      <c r="O80" s="151" t="b">
        <f t="shared" si="10"/>
        <v>1</v>
      </c>
    </row>
    <row r="81" spans="1:15" ht="16.5" thickTop="1" thickBot="1" x14ac:dyDescent="0.3">
      <c r="A81" s="36">
        <v>79</v>
      </c>
      <c r="B81" s="36" t="s">
        <v>137</v>
      </c>
      <c r="C81" s="39">
        <f>Popiełuszki!E201</f>
        <v>3745</v>
      </c>
      <c r="D81" s="39">
        <f>Popiełuszki!H201</f>
        <v>437</v>
      </c>
      <c r="E81" s="40">
        <f>Popiełuszki!K201</f>
        <v>320</v>
      </c>
      <c r="F81" s="39">
        <f>Popiełuszki!Y200</f>
        <v>3786</v>
      </c>
      <c r="G81" s="39">
        <f>Popiełuszki!AB196</f>
        <v>12</v>
      </c>
      <c r="H81" s="40">
        <f>Popiełuszki!AE200</f>
        <v>109</v>
      </c>
      <c r="I81" s="39">
        <f t="shared" si="7"/>
        <v>7980</v>
      </c>
      <c r="J81" s="145">
        <f t="shared" si="8"/>
        <v>7960</v>
      </c>
      <c r="K81" s="149">
        <f t="shared" si="9"/>
        <v>1.0854472630173564</v>
      </c>
      <c r="L81" s="150">
        <f t="shared" si="11"/>
        <v>3450</v>
      </c>
      <c r="M81" s="150">
        <f t="shared" si="12"/>
        <v>295</v>
      </c>
      <c r="N81" s="150">
        <f t="shared" si="13"/>
        <v>3745</v>
      </c>
      <c r="O81" s="151" t="b">
        <f t="shared" si="10"/>
        <v>1</v>
      </c>
    </row>
    <row r="82" spans="1:15" ht="16.5" thickTop="1" thickBot="1" x14ac:dyDescent="0.3">
      <c r="A82" s="36">
        <v>80</v>
      </c>
      <c r="B82" s="36" t="s">
        <v>138</v>
      </c>
      <c r="C82" s="39">
        <f>Popiełuszki!E236</f>
        <v>4636</v>
      </c>
      <c r="D82" s="39">
        <f>Popiełuszki!H236</f>
        <v>537</v>
      </c>
      <c r="E82" s="40">
        <f>Popiełuszki!K236</f>
        <v>394</v>
      </c>
      <c r="F82" s="39">
        <f>Popiełuszki!Y235</f>
        <v>4602</v>
      </c>
      <c r="G82" s="39">
        <f>Popiełuszki!AB231</f>
        <v>15</v>
      </c>
      <c r="H82" s="40">
        <f>Popiełuszki!AE235</f>
        <v>143</v>
      </c>
      <c r="I82" s="39">
        <f t="shared" si="7"/>
        <v>9790</v>
      </c>
      <c r="J82" s="145">
        <f t="shared" si="8"/>
        <v>9775</v>
      </c>
      <c r="K82" s="149">
        <f t="shared" si="9"/>
        <v>1.0849870578084555</v>
      </c>
      <c r="L82" s="150">
        <f t="shared" si="11"/>
        <v>4272</v>
      </c>
      <c r="M82" s="150">
        <f t="shared" si="12"/>
        <v>364</v>
      </c>
      <c r="N82" s="150">
        <f t="shared" si="13"/>
        <v>4636</v>
      </c>
      <c r="O82" s="151" t="b">
        <f t="shared" si="10"/>
        <v>1</v>
      </c>
    </row>
    <row r="83" spans="1:15" ht="16.5" thickTop="1" thickBot="1" x14ac:dyDescent="0.3">
      <c r="A83" s="36">
        <v>81</v>
      </c>
      <c r="B83" s="36" t="s">
        <v>139</v>
      </c>
      <c r="C83" s="39">
        <f>Popiełuszki!E253</f>
        <v>6830</v>
      </c>
      <c r="D83" s="39">
        <f>Popiełuszki!H253</f>
        <v>790</v>
      </c>
      <c r="E83" s="40">
        <f>Popiełuszki!K253</f>
        <v>577</v>
      </c>
      <c r="F83" s="39">
        <f>Popiełuszki!Y252</f>
        <v>6822</v>
      </c>
      <c r="G83" s="39">
        <f>Popiełuszki!AB248</f>
        <v>21</v>
      </c>
      <c r="H83" s="40">
        <f>Popiełuszki!AE252</f>
        <v>209</v>
      </c>
      <c r="I83" s="39">
        <f t="shared" si="7"/>
        <v>14463</v>
      </c>
      <c r="J83" s="145">
        <f t="shared" si="8"/>
        <v>14438</v>
      </c>
      <c r="K83" s="149">
        <f t="shared" si="9"/>
        <v>1.084480234260615</v>
      </c>
      <c r="L83" s="150">
        <f t="shared" si="11"/>
        <v>6297</v>
      </c>
      <c r="M83" s="150">
        <f t="shared" si="12"/>
        <v>533</v>
      </c>
      <c r="N83" s="150">
        <f t="shared" si="13"/>
        <v>6830</v>
      </c>
      <c r="O83" s="151" t="b">
        <f t="shared" si="10"/>
        <v>1</v>
      </c>
    </row>
    <row r="84" spans="1:15" ht="16.5" thickTop="1" thickBot="1" x14ac:dyDescent="0.3">
      <c r="A84" s="36">
        <v>82</v>
      </c>
      <c r="B84" s="36" t="s">
        <v>140</v>
      </c>
      <c r="C84" s="39">
        <f>Popiełuszki!E270</f>
        <v>4378</v>
      </c>
      <c r="D84" s="39">
        <f>Popiełuszki!H270</f>
        <v>508</v>
      </c>
      <c r="E84" s="40">
        <f>Popiełuszki!K270</f>
        <v>370</v>
      </c>
      <c r="F84" s="39">
        <f>Popiełuszki!Y269</f>
        <v>4476</v>
      </c>
      <c r="G84" s="39">
        <f>Popiełuszki!AB265</f>
        <v>14</v>
      </c>
      <c r="H84" s="40">
        <f>Popiełuszki!AE269</f>
        <v>138</v>
      </c>
      <c r="I84" s="39">
        <f t="shared" si="7"/>
        <v>9376</v>
      </c>
      <c r="J84" s="145">
        <f t="shared" si="8"/>
        <v>9362</v>
      </c>
      <c r="K84" s="149">
        <f t="shared" si="9"/>
        <v>1.0845134764732756</v>
      </c>
      <c r="L84" s="150">
        <f t="shared" si="11"/>
        <v>4036</v>
      </c>
      <c r="M84" s="150">
        <f t="shared" si="12"/>
        <v>342</v>
      </c>
      <c r="N84" s="150">
        <f t="shared" si="13"/>
        <v>4378</v>
      </c>
      <c r="O84" s="151" t="b">
        <f t="shared" si="10"/>
        <v>1</v>
      </c>
    </row>
    <row r="85" spans="1:15" ht="16.5" thickTop="1" thickBot="1" x14ac:dyDescent="0.3">
      <c r="A85" s="36">
        <v>83</v>
      </c>
      <c r="B85" s="36" t="s">
        <v>141</v>
      </c>
      <c r="C85" s="39">
        <f>'Krzywe Koło'!E51</f>
        <v>2736</v>
      </c>
      <c r="D85" s="39">
        <f>'Krzywe Koło'!H51</f>
        <v>317</v>
      </c>
      <c r="E85" s="40">
        <f>'Krzywe Koło'!K51</f>
        <v>233</v>
      </c>
      <c r="F85" s="39">
        <f>'Krzywe Koło'!Y50</f>
        <v>2844</v>
      </c>
      <c r="G85" s="39">
        <f>'Krzywe Koło'!AB46</f>
        <v>9</v>
      </c>
      <c r="H85" s="40">
        <f>'Krzywe Koło'!AE50</f>
        <v>75</v>
      </c>
      <c r="I85" s="39">
        <f t="shared" si="7"/>
        <v>5906</v>
      </c>
      <c r="J85" s="145">
        <f t="shared" si="8"/>
        <v>5888</v>
      </c>
      <c r="K85" s="149">
        <f>(2740+E85)/2740</f>
        <v>1.0850364963503649</v>
      </c>
      <c r="L85" s="150">
        <f>INT(2740/K85)</f>
        <v>2525</v>
      </c>
      <c r="M85" s="150">
        <f>INT(2740-L85)</f>
        <v>215</v>
      </c>
      <c r="N85" s="150">
        <f>L85+M85</f>
        <v>2740</v>
      </c>
      <c r="O85" s="151" t="b">
        <f t="shared" si="10"/>
        <v>0</v>
      </c>
    </row>
    <row r="86" spans="1:15" ht="16.5" thickTop="1" thickBot="1" x14ac:dyDescent="0.3">
      <c r="A86" s="36">
        <v>84</v>
      </c>
      <c r="B86" s="36" t="s">
        <v>142</v>
      </c>
      <c r="C86" s="39">
        <f>Zielona!E17</f>
        <v>504</v>
      </c>
      <c r="D86" s="39">
        <f>Zielona!H17</f>
        <v>8</v>
      </c>
      <c r="E86" s="40">
        <f>Zielona!K17</f>
        <v>0</v>
      </c>
      <c r="F86" s="39">
        <f>Zielona!Y16</f>
        <v>540</v>
      </c>
      <c r="G86" s="39">
        <f>Zielona!AB12</f>
        <v>0</v>
      </c>
      <c r="H86" s="40">
        <f>Zielona!AE16</f>
        <v>0</v>
      </c>
      <c r="I86" s="39">
        <f t="shared" si="7"/>
        <v>1052</v>
      </c>
      <c r="J86" s="145">
        <f t="shared" si="8"/>
        <v>1044</v>
      </c>
      <c r="K86" s="149">
        <f t="shared" si="9"/>
        <v>1</v>
      </c>
      <c r="L86" s="150">
        <f t="shared" si="11"/>
        <v>504</v>
      </c>
      <c r="M86" s="150">
        <f t="shared" si="12"/>
        <v>0</v>
      </c>
      <c r="N86" s="150">
        <f t="shared" si="13"/>
        <v>504</v>
      </c>
      <c r="O86" s="151" t="b">
        <f t="shared" si="10"/>
        <v>1</v>
      </c>
    </row>
    <row r="87" spans="1:15" ht="16.5" thickTop="1" thickBot="1" x14ac:dyDescent="0.3">
      <c r="A87" s="36">
        <v>85</v>
      </c>
      <c r="B87" s="36" t="s">
        <v>143</v>
      </c>
      <c r="C87" s="39">
        <f>Cicha!E167</f>
        <v>3307</v>
      </c>
      <c r="D87" s="39">
        <f>Cicha!H167</f>
        <v>385</v>
      </c>
      <c r="E87" s="40">
        <f>Cicha!K167</f>
        <v>281</v>
      </c>
      <c r="F87" s="39">
        <f>Cicha!Y166</f>
        <v>3276</v>
      </c>
      <c r="G87" s="39">
        <f>Cicha!AB162</f>
        <v>10</v>
      </c>
      <c r="H87" s="40">
        <f>Cicha!AE166</f>
        <v>94</v>
      </c>
      <c r="I87" s="39">
        <f t="shared" si="7"/>
        <v>6978</v>
      </c>
      <c r="J87" s="145">
        <f t="shared" si="8"/>
        <v>6958</v>
      </c>
      <c r="K87" s="149">
        <f t="shared" si="9"/>
        <v>1.0849712730571515</v>
      </c>
      <c r="L87" s="150">
        <f t="shared" si="11"/>
        <v>3048</v>
      </c>
      <c r="M87" s="150">
        <f t="shared" si="12"/>
        <v>259</v>
      </c>
      <c r="N87" s="150">
        <f t="shared" si="13"/>
        <v>3307</v>
      </c>
      <c r="O87" s="151" t="b">
        <f t="shared" si="10"/>
        <v>1</v>
      </c>
    </row>
    <row r="88" spans="1:15" ht="16.5" thickTop="1" thickBot="1" x14ac:dyDescent="0.3">
      <c r="A88" s="36">
        <v>86</v>
      </c>
      <c r="B88" s="36" t="s">
        <v>144</v>
      </c>
      <c r="C88" s="39">
        <f>'1 Maja'!E81</f>
        <v>4951</v>
      </c>
      <c r="D88" s="39">
        <f>'1 Maja'!H81</f>
        <v>575</v>
      </c>
      <c r="E88" s="40">
        <f>'1 Maja'!K81</f>
        <v>419</v>
      </c>
      <c r="F88" s="39">
        <f>'1 Maja'!Y80</f>
        <v>5052</v>
      </c>
      <c r="G88" s="39">
        <f>'1 Maja'!AB76</f>
        <v>16</v>
      </c>
      <c r="H88" s="40">
        <f>'1 Maja'!AE80</f>
        <v>154</v>
      </c>
      <c r="I88" s="39">
        <f t="shared" si="7"/>
        <v>10594</v>
      </c>
      <c r="J88" s="145">
        <f t="shared" si="8"/>
        <v>10576</v>
      </c>
      <c r="K88" s="149">
        <f t="shared" si="9"/>
        <v>1.084629367804484</v>
      </c>
      <c r="L88" s="150">
        <f t="shared" si="11"/>
        <v>4564</v>
      </c>
      <c r="M88" s="150">
        <f t="shared" si="12"/>
        <v>387</v>
      </c>
      <c r="N88" s="150">
        <f t="shared" si="13"/>
        <v>4951</v>
      </c>
      <c r="O88" s="151" t="b">
        <f t="shared" si="10"/>
        <v>1</v>
      </c>
    </row>
    <row r="89" spans="1:15" ht="16.5" thickTop="1" thickBot="1" x14ac:dyDescent="0.3">
      <c r="A89" s="36">
        <v>87</v>
      </c>
      <c r="B89" s="36" t="s">
        <v>145</v>
      </c>
      <c r="C89" s="39">
        <f>Lubelska!E144</f>
        <v>2480</v>
      </c>
      <c r="D89" s="39">
        <f>Lubelska!H144</f>
        <v>288</v>
      </c>
      <c r="E89" s="40">
        <f>Lubelska!K144</f>
        <v>211</v>
      </c>
      <c r="F89" s="39">
        <f>Lubelska!Y143</f>
        <v>2598</v>
      </c>
      <c r="G89" s="39">
        <f>Lubelska!AB139</f>
        <v>8</v>
      </c>
      <c r="H89" s="40">
        <f>Lubelska!AE143</f>
        <v>69</v>
      </c>
      <c r="I89" s="39">
        <f t="shared" si="7"/>
        <v>5374</v>
      </c>
      <c r="J89" s="145">
        <f t="shared" si="8"/>
        <v>5358</v>
      </c>
      <c r="K89" s="149">
        <f t="shared" si="9"/>
        <v>1.0850806451612902</v>
      </c>
      <c r="L89" s="150">
        <f t="shared" si="11"/>
        <v>2285</v>
      </c>
      <c r="M89" s="150">
        <f t="shared" si="12"/>
        <v>195</v>
      </c>
      <c r="N89" s="150">
        <f t="shared" si="13"/>
        <v>2480</v>
      </c>
      <c r="O89" s="151" t="b">
        <f t="shared" si="10"/>
        <v>1</v>
      </c>
    </row>
    <row r="90" spans="1:15" ht="16.5" thickTop="1" thickBot="1" x14ac:dyDescent="0.3">
      <c r="A90" s="36">
        <v>88</v>
      </c>
      <c r="B90" s="36" t="s">
        <v>32</v>
      </c>
      <c r="C90" s="39">
        <f>Lubelska!E165</f>
        <v>2518</v>
      </c>
      <c r="D90" s="39">
        <f>Lubelska!H165</f>
        <v>290</v>
      </c>
      <c r="E90" s="40">
        <f>Lubelska!K165</f>
        <v>214</v>
      </c>
      <c r="F90" s="39">
        <f>Lubelska!Y164</f>
        <v>2640</v>
      </c>
      <c r="G90" s="39">
        <f>Lubelska!AB160</f>
        <v>8</v>
      </c>
      <c r="H90" s="40">
        <f>Lubelska!AE164</f>
        <v>70</v>
      </c>
      <c r="I90" s="39">
        <f t="shared" si="7"/>
        <v>5456</v>
      </c>
      <c r="J90" s="145">
        <f t="shared" si="8"/>
        <v>5442</v>
      </c>
      <c r="K90" s="149">
        <f t="shared" si="9"/>
        <v>1.0849880857823671</v>
      </c>
      <c r="L90" s="150">
        <f t="shared" si="11"/>
        <v>2320</v>
      </c>
      <c r="M90" s="150">
        <f t="shared" si="12"/>
        <v>198</v>
      </c>
      <c r="N90" s="150">
        <f t="shared" si="13"/>
        <v>2518</v>
      </c>
      <c r="O90" s="151" t="b">
        <f t="shared" si="10"/>
        <v>1</v>
      </c>
    </row>
    <row r="91" spans="1:15" ht="16.5" thickTop="1" thickBot="1" x14ac:dyDescent="0.3">
      <c r="A91" s="36">
        <v>89</v>
      </c>
      <c r="B91" s="36" t="s">
        <v>146</v>
      </c>
      <c r="C91" s="39">
        <f>Lubelska!E186</f>
        <v>4645</v>
      </c>
      <c r="D91" s="39">
        <f>Lubelska!H186</f>
        <v>540</v>
      </c>
      <c r="E91" s="40">
        <f>Lubelska!K186</f>
        <v>394</v>
      </c>
      <c r="F91" s="39">
        <f>Lubelska!Y185</f>
        <v>4896</v>
      </c>
      <c r="G91" s="39">
        <f>Lubelska!AB181</f>
        <v>16</v>
      </c>
      <c r="H91" s="40">
        <f>Lubelska!AE185</f>
        <v>150</v>
      </c>
      <c r="I91" s="39">
        <f t="shared" si="7"/>
        <v>10097</v>
      </c>
      <c r="J91" s="145">
        <f t="shared" si="8"/>
        <v>10085</v>
      </c>
      <c r="K91" s="149">
        <f t="shared" si="9"/>
        <v>1.0848223896663078</v>
      </c>
      <c r="L91" s="150">
        <f t="shared" si="11"/>
        <v>4281</v>
      </c>
      <c r="M91" s="150">
        <f t="shared" si="12"/>
        <v>364</v>
      </c>
      <c r="N91" s="150">
        <f t="shared" si="13"/>
        <v>4645</v>
      </c>
      <c r="O91" s="151" t="b">
        <f t="shared" si="10"/>
        <v>1</v>
      </c>
    </row>
    <row r="92" spans="1:15" s="31" customFormat="1" ht="20.25" thickTop="1" thickBot="1" x14ac:dyDescent="0.35">
      <c r="A92" s="162" t="s">
        <v>35</v>
      </c>
      <c r="B92" s="163"/>
      <c r="C92" s="41">
        <f>SUM(C3:C91)</f>
        <v>399896</v>
      </c>
      <c r="D92" s="41">
        <f t="shared" ref="D92:N92" si="14">SUM(D3:D91)</f>
        <v>46964</v>
      </c>
      <c r="E92" s="41">
        <f>SUM(E3:E91)</f>
        <v>33782</v>
      </c>
      <c r="F92" s="41">
        <f t="shared" si="14"/>
        <v>412798</v>
      </c>
      <c r="G92" s="41">
        <f t="shared" si="14"/>
        <v>1403</v>
      </c>
      <c r="H92" s="41">
        <f t="shared" si="14"/>
        <v>12270</v>
      </c>
      <c r="I92" s="41">
        <f t="shared" si="14"/>
        <v>861061</v>
      </c>
      <c r="J92" s="146">
        <f t="shared" si="14"/>
        <v>858746</v>
      </c>
      <c r="K92" s="152"/>
      <c r="L92" s="152">
        <f t="shared" si="14"/>
        <v>368498</v>
      </c>
      <c r="M92" s="152">
        <f t="shared" si="14"/>
        <v>31190</v>
      </c>
      <c r="N92" s="152">
        <f t="shared" si="14"/>
        <v>399688</v>
      </c>
      <c r="O92" s="152"/>
    </row>
    <row r="93" spans="1:15" ht="15.75" thickTop="1" x14ac:dyDescent="0.25"/>
    <row r="95" spans="1:15" x14ac:dyDescent="0.25">
      <c r="K95" s="143">
        <f>E92+C92</f>
        <v>433678</v>
      </c>
    </row>
    <row r="97" spans="2:5" ht="21" x14ac:dyDescent="0.35">
      <c r="B97" s="60" t="s">
        <v>183</v>
      </c>
      <c r="C97" s="54">
        <f>C92+F92</f>
        <v>812694</v>
      </c>
      <c r="D97" s="55">
        <f>D92+G92</f>
        <v>48367</v>
      </c>
      <c r="E97" s="56">
        <f>E92+H92</f>
        <v>46052</v>
      </c>
    </row>
    <row r="98" spans="2:5" ht="30" x14ac:dyDescent="0.25">
      <c r="C98" s="57" t="s">
        <v>184</v>
      </c>
      <c r="D98" s="58" t="s">
        <v>185</v>
      </c>
      <c r="E98" s="59" t="s">
        <v>186</v>
      </c>
    </row>
    <row r="101" spans="2:5" x14ac:dyDescent="0.25">
      <c r="D101" s="61" t="s">
        <v>187</v>
      </c>
      <c r="E101" s="138"/>
    </row>
    <row r="103" spans="2:5" x14ac:dyDescent="0.25">
      <c r="D103" s="53"/>
      <c r="E103" s="53"/>
    </row>
  </sheetData>
  <mergeCells count="2">
    <mergeCell ref="A92:B92"/>
    <mergeCell ref="C1:H1"/>
  </mergeCells>
  <phoneticPr fontId="2" type="noConversion"/>
  <pageMargins left="0.23622047244094491" right="0.23622047244094491" top="0.19685039370078741" bottom="0.15748031496062992" header="0.31496062992125984" footer="0.31496062992125984"/>
  <pageSetup paperSize="9" scale="49" orientation="portrait" horizontalDpi="4294967293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E145"/>
  <sheetViews>
    <sheetView topLeftCell="A109" zoomScale="90" zoomScaleNormal="90" workbookViewId="0">
      <selection activeCell="L12" sqref="L12"/>
    </sheetView>
  </sheetViews>
  <sheetFormatPr defaultRowHeight="15" x14ac:dyDescent="0.25"/>
  <cols>
    <col min="1" max="1" width="3" customWidth="1"/>
    <col min="2" max="2" width="17.42578125" customWidth="1"/>
    <col min="3" max="3" width="12" customWidth="1"/>
    <col min="4" max="4" width="11.5703125" customWidth="1"/>
    <col min="5" max="5" width="19.28515625" customWidth="1"/>
    <col min="6" max="7" width="12.42578125" customWidth="1"/>
    <col min="8" max="9" width="11.7109375" style="11" customWidth="1"/>
    <col min="10" max="10" width="11.28515625" style="11" customWidth="1"/>
    <col min="11" max="11" width="11.140625" style="11" customWidth="1"/>
    <col min="12" max="12" width="17.85546875" style="11" customWidth="1"/>
    <col min="13" max="15" width="11.140625" style="11" customWidth="1"/>
    <col min="16" max="16" width="13.7109375" style="11" customWidth="1"/>
    <col min="17" max="17" width="13" style="11" customWidth="1"/>
    <col min="18" max="18" width="31.42578125" customWidth="1"/>
    <col min="19" max="19" width="4.28515625" customWidth="1"/>
    <col min="20" max="20" width="18.28515625" customWidth="1"/>
    <col min="21" max="21" width="13" customWidth="1"/>
    <col min="22" max="22" width="11.85546875" customWidth="1"/>
    <col min="23" max="23" width="13" customWidth="1"/>
    <col min="24" max="24" width="12.42578125" customWidth="1"/>
    <col min="25" max="25" width="21.5703125" customWidth="1"/>
    <col min="26" max="27" width="12.85546875" customWidth="1"/>
    <col min="28" max="28" width="12.7109375" customWidth="1"/>
    <col min="29" max="29" width="12.28515625" customWidth="1"/>
    <col min="30" max="30" width="11.42578125" customWidth="1"/>
    <col min="31" max="31" width="11.140625" customWidth="1"/>
    <col min="32" max="32" width="9.140625" customWidth="1"/>
  </cols>
  <sheetData>
    <row r="2" spans="1:31" ht="18.75" customHeight="1" x14ac:dyDescent="0.3">
      <c r="A2" s="170" t="s">
        <v>58</v>
      </c>
      <c r="B2" s="170"/>
      <c r="C2" s="170"/>
      <c r="D2" s="170"/>
      <c r="E2" s="170"/>
      <c r="F2" s="170"/>
      <c r="G2" s="170"/>
      <c r="H2" s="170"/>
      <c r="I2" s="170"/>
      <c r="J2" s="170"/>
      <c r="K2" s="170"/>
      <c r="L2" s="133"/>
      <c r="M2" s="133"/>
      <c r="N2" s="133"/>
      <c r="O2" s="133"/>
      <c r="P2" s="133"/>
      <c r="Q2" s="133"/>
      <c r="R2" s="131"/>
      <c r="S2" s="170" t="s">
        <v>58</v>
      </c>
      <c r="T2" s="170"/>
      <c r="U2" s="170"/>
      <c r="V2" s="170"/>
      <c r="W2" s="170"/>
      <c r="X2" s="170"/>
      <c r="Y2" s="170"/>
      <c r="Z2" s="170"/>
      <c r="AA2" s="170"/>
      <c r="AB2" s="170"/>
      <c r="AC2" s="170"/>
      <c r="AD2" s="170"/>
      <c r="AE2" s="170"/>
    </row>
    <row r="3" spans="1:31" ht="20.25" customHeight="1" thickBot="1" x14ac:dyDescent="0.3">
      <c r="C3" s="18"/>
      <c r="D3" s="18"/>
    </row>
    <row r="4" spans="1:31" ht="36.75" customHeight="1" thickTop="1" thickBot="1" x14ac:dyDescent="0.3">
      <c r="F4" s="187" t="s">
        <v>152</v>
      </c>
      <c r="G4" s="188"/>
      <c r="H4" s="189"/>
      <c r="I4" s="174" t="s">
        <v>151</v>
      </c>
      <c r="J4" s="175"/>
      <c r="K4" s="176"/>
      <c r="L4" s="153"/>
      <c r="M4" s="153"/>
      <c r="N4" s="153"/>
      <c r="O4" s="153"/>
      <c r="P4" s="153"/>
      <c r="Q4" s="153"/>
      <c r="Z4" s="187" t="s">
        <v>152</v>
      </c>
      <c r="AA4" s="188"/>
      <c r="AB4" s="189"/>
      <c r="AC4" s="174" t="s">
        <v>151</v>
      </c>
      <c r="AD4" s="175"/>
      <c r="AE4" s="176"/>
    </row>
    <row r="5" spans="1:31" ht="45" customHeight="1" thickTop="1" thickBot="1" x14ac:dyDescent="0.3">
      <c r="A5" s="177" t="s">
        <v>0</v>
      </c>
      <c r="B5" s="179" t="s">
        <v>1</v>
      </c>
      <c r="C5" s="183" t="s">
        <v>2</v>
      </c>
      <c r="D5" s="184"/>
      <c r="E5" s="181" t="s">
        <v>3</v>
      </c>
      <c r="F5" s="190" t="s">
        <v>38</v>
      </c>
      <c r="G5" s="191"/>
      <c r="H5" s="185" t="s">
        <v>37</v>
      </c>
      <c r="I5" s="192" t="s">
        <v>150</v>
      </c>
      <c r="J5" s="193"/>
      <c r="K5" s="173" t="s">
        <v>48</v>
      </c>
      <c r="L5" s="166" t="s">
        <v>243</v>
      </c>
      <c r="M5" s="168" t="s">
        <v>241</v>
      </c>
      <c r="N5" s="168" t="s">
        <v>185</v>
      </c>
      <c r="O5" s="168" t="s">
        <v>183</v>
      </c>
      <c r="P5" s="168" t="s">
        <v>244</v>
      </c>
      <c r="Q5" s="168" t="s">
        <v>245</v>
      </c>
      <c r="S5" s="177" t="s">
        <v>0</v>
      </c>
      <c r="T5" s="179" t="s">
        <v>1</v>
      </c>
      <c r="U5" s="194" t="s">
        <v>2</v>
      </c>
      <c r="V5" s="195"/>
      <c r="W5" s="195"/>
      <c r="X5" s="196"/>
      <c r="Y5" s="181" t="s">
        <v>3</v>
      </c>
      <c r="Z5" s="197" t="s">
        <v>38</v>
      </c>
      <c r="AA5" s="197"/>
      <c r="AB5" s="185" t="s">
        <v>37</v>
      </c>
      <c r="AC5" s="192" t="s">
        <v>150</v>
      </c>
      <c r="AD5" s="193"/>
      <c r="AE5" s="171" t="s">
        <v>48</v>
      </c>
    </row>
    <row r="6" spans="1:31" ht="17.25" customHeight="1" thickTop="1" thickBot="1" x14ac:dyDescent="0.3">
      <c r="A6" s="178"/>
      <c r="B6" s="180"/>
      <c r="C6" s="19" t="s">
        <v>4</v>
      </c>
      <c r="D6" s="19" t="s">
        <v>5</v>
      </c>
      <c r="E6" s="182"/>
      <c r="F6" s="78" t="s">
        <v>197</v>
      </c>
      <c r="G6" s="78" t="s">
        <v>198</v>
      </c>
      <c r="H6" s="186"/>
      <c r="I6" s="80" t="s">
        <v>197</v>
      </c>
      <c r="J6" s="79" t="s">
        <v>198</v>
      </c>
      <c r="K6" s="173"/>
      <c r="L6" s="167"/>
      <c r="M6" s="169"/>
      <c r="N6" s="169"/>
      <c r="O6" s="169"/>
      <c r="P6" s="169"/>
      <c r="Q6" s="169"/>
      <c r="S6" s="178"/>
      <c r="T6" s="180"/>
      <c r="U6" s="28" t="s">
        <v>44</v>
      </c>
      <c r="V6" s="19" t="s">
        <v>4</v>
      </c>
      <c r="W6" s="29" t="s">
        <v>45</v>
      </c>
      <c r="X6" s="19" t="s">
        <v>5</v>
      </c>
      <c r="Y6" s="182"/>
      <c r="Z6" s="78" t="s">
        <v>197</v>
      </c>
      <c r="AA6" s="52" t="s">
        <v>198</v>
      </c>
      <c r="AB6" s="186"/>
      <c r="AC6" s="79" t="s">
        <v>197</v>
      </c>
      <c r="AD6" s="80" t="s">
        <v>198</v>
      </c>
      <c r="AE6" s="172"/>
    </row>
    <row r="7" spans="1:31" ht="16.5" thickTop="1" thickBot="1" x14ac:dyDescent="0.3">
      <c r="A7" s="30">
        <v>1</v>
      </c>
      <c r="B7" s="1" t="s">
        <v>6</v>
      </c>
      <c r="C7" s="2">
        <v>66</v>
      </c>
      <c r="D7" s="2">
        <v>14</v>
      </c>
      <c r="E7" s="20">
        <f>C7*5+D7*9</f>
        <v>456</v>
      </c>
      <c r="F7" s="44">
        <f>'liczba dni zwłoki'!$E$5</f>
        <v>455</v>
      </c>
      <c r="G7" s="44">
        <f>'liczba dni zwłoki'!$F$5</f>
        <v>132</v>
      </c>
      <c r="H7" s="47">
        <f>ROUND(((E7*0.1*F7)/365)+((E7*0.08*G7)/365),0)</f>
        <v>70</v>
      </c>
      <c r="I7" s="45">
        <f>'liczba dni zwłoki'!$H$5</f>
        <v>323</v>
      </c>
      <c r="J7" s="45">
        <f>'liczba dni zwłoki'!$I$5</f>
        <v>130</v>
      </c>
      <c r="K7" s="46">
        <f>ROUND((((E7*0.1*I7)/365)+((E7*0.08*J7)/365)),0)</f>
        <v>53</v>
      </c>
      <c r="L7" s="156">
        <f>(E7+K7)/E7</f>
        <v>1.1162280701754386</v>
      </c>
      <c r="M7" s="157">
        <f>E7/L7</f>
        <v>408.51866404715128</v>
      </c>
      <c r="N7" s="158">
        <f>E7-M7</f>
        <v>47.481335952848724</v>
      </c>
      <c r="O7" s="158">
        <f>M7+N7</f>
        <v>456</v>
      </c>
      <c r="P7" s="158">
        <f>O7</f>
        <v>456</v>
      </c>
      <c r="Q7" s="158"/>
      <c r="S7" s="30">
        <v>11</v>
      </c>
      <c r="T7" s="1" t="s">
        <v>39</v>
      </c>
      <c r="U7" s="17">
        <v>66</v>
      </c>
      <c r="V7" s="17">
        <v>0</v>
      </c>
      <c r="W7" s="2">
        <v>14</v>
      </c>
      <c r="X7" s="2">
        <v>0</v>
      </c>
      <c r="Y7" s="20">
        <f>U7*6+V7*5+W7*10+X7*9</f>
        <v>536</v>
      </c>
      <c r="Z7" s="44">
        <f>'liczba dni zwłoki'!$E$15</f>
        <v>149</v>
      </c>
      <c r="AA7" s="44">
        <f>'liczba dni zwłoki'!$F$15</f>
        <v>132</v>
      </c>
      <c r="AB7" s="43">
        <f>ROUND((((Y7*0.1*Z7)/365)+((Y7*0.08*AA7)/365)),0)</f>
        <v>37</v>
      </c>
      <c r="AC7" s="45">
        <f>'liczba dni zwłoki'!$H$15</f>
        <v>106</v>
      </c>
      <c r="AD7" s="45">
        <f>'liczba dni zwłoki'!$I$15</f>
        <v>130</v>
      </c>
      <c r="AE7" s="45">
        <f>ROUND((((Y7*0.1*AC7)/365)+((Y7*0.08*AD7)/365)),0)</f>
        <v>31</v>
      </c>
    </row>
    <row r="8" spans="1:31" ht="16.5" thickTop="1" thickBot="1" x14ac:dyDescent="0.3">
      <c r="A8" s="30">
        <v>2</v>
      </c>
      <c r="B8" s="1" t="s">
        <v>7</v>
      </c>
      <c r="C8" s="2">
        <v>66</v>
      </c>
      <c r="D8" s="2">
        <v>14</v>
      </c>
      <c r="E8" s="20">
        <f>+C8*5+D8*9</f>
        <v>456</v>
      </c>
      <c r="F8" s="44">
        <f>'liczba dni zwłoki'!$E$6</f>
        <v>422</v>
      </c>
      <c r="G8" s="44">
        <f>'liczba dni zwłoki'!$F$6</f>
        <v>132</v>
      </c>
      <c r="H8" s="47">
        <f t="shared" ref="H8:H16" si="0">ROUND(((E8*0.1*F8)/365)+((E8*0.08*G8)/365),0)</f>
        <v>66</v>
      </c>
      <c r="I8" s="45">
        <f>'liczba dni zwłoki'!$H$6</f>
        <v>290</v>
      </c>
      <c r="J8" s="45">
        <f>'liczba dni zwłoki'!$I$6</f>
        <v>130</v>
      </c>
      <c r="K8" s="46">
        <f t="shared" ref="K8:K16" si="1">ROUND((((E8*0.1*I8)/365)+((E8*0.08*J8)/365)),0)</f>
        <v>49</v>
      </c>
      <c r="L8" s="156">
        <f t="shared" ref="L8:L16" si="2">(E8+K8)/E8</f>
        <v>1.1074561403508771</v>
      </c>
      <c r="M8" s="157">
        <f t="shared" ref="M8:M16" si="3">E8/L8</f>
        <v>411.75445544554458</v>
      </c>
      <c r="N8" s="158">
        <f t="shared" ref="N8:N17" si="4">E8-M8</f>
        <v>44.245544554455421</v>
      </c>
      <c r="O8" s="158">
        <f t="shared" ref="O8:O17" si="5">M8+N8</f>
        <v>456</v>
      </c>
      <c r="P8" s="158">
        <f t="shared" ref="P8:P15" si="6">O8</f>
        <v>456</v>
      </c>
      <c r="Q8" s="158"/>
      <c r="S8" s="30">
        <v>12</v>
      </c>
      <c r="T8" s="1" t="s">
        <v>40</v>
      </c>
      <c r="U8" s="17">
        <v>66</v>
      </c>
      <c r="V8" s="17">
        <v>0</v>
      </c>
      <c r="W8" s="2">
        <v>14</v>
      </c>
      <c r="X8" s="2">
        <v>0</v>
      </c>
      <c r="Y8" s="20">
        <f t="shared" ref="Y8:Y15" si="7">U8*6+V8*5+W8*10+X8*9</f>
        <v>536</v>
      </c>
      <c r="Z8" s="44">
        <f>'liczba dni zwłoki'!$E$16</f>
        <v>120</v>
      </c>
      <c r="AA8" s="44">
        <f>'liczba dni zwłoki'!$F$16</f>
        <v>132</v>
      </c>
      <c r="AB8" s="43">
        <f t="shared" ref="AB8:AB14" si="8">ROUND((((Y8*0.1*Z8)/365)+((Y8*0.08*AA8)/365)),0)</f>
        <v>33</v>
      </c>
      <c r="AC8" s="45">
        <f>'liczba dni zwłoki'!$H$16</f>
        <v>77</v>
      </c>
      <c r="AD8" s="45">
        <f>'liczba dni zwłoki'!$I$16</f>
        <v>130</v>
      </c>
      <c r="AE8" s="45">
        <f t="shared" ref="AE8:AE14" si="9">ROUND((((Y8*0.1*AC8)/365)+((Y8*0.08*AD8)/365)),0)</f>
        <v>27</v>
      </c>
    </row>
    <row r="9" spans="1:31" ht="16.5" thickTop="1" thickBot="1" x14ac:dyDescent="0.3">
      <c r="A9" s="30">
        <v>3</v>
      </c>
      <c r="B9" s="1" t="s">
        <v>8</v>
      </c>
      <c r="C9" s="2">
        <v>66</v>
      </c>
      <c r="D9" s="2">
        <v>14</v>
      </c>
      <c r="E9" s="20">
        <f>C9*5+D9*9</f>
        <v>456</v>
      </c>
      <c r="F9" s="44">
        <f>'liczba dni zwłoki'!$E$7</f>
        <v>393</v>
      </c>
      <c r="G9" s="44">
        <f>'liczba dni zwłoki'!$F$7</f>
        <v>132</v>
      </c>
      <c r="H9" s="47">
        <f t="shared" si="0"/>
        <v>62</v>
      </c>
      <c r="I9" s="45">
        <f>'liczba dni zwłoki'!$H$7</f>
        <v>261</v>
      </c>
      <c r="J9" s="45">
        <f>'liczba dni zwłoki'!$I$7</f>
        <v>130</v>
      </c>
      <c r="K9" s="46">
        <f t="shared" si="1"/>
        <v>46</v>
      </c>
      <c r="L9" s="156">
        <f t="shared" si="2"/>
        <v>1.1008771929824561</v>
      </c>
      <c r="M9" s="157">
        <f t="shared" si="3"/>
        <v>414.21513944223108</v>
      </c>
      <c r="N9" s="158">
        <f t="shared" si="4"/>
        <v>41.784860557768923</v>
      </c>
      <c r="O9" s="158">
        <f t="shared" si="5"/>
        <v>456</v>
      </c>
      <c r="P9" s="158">
        <f t="shared" si="6"/>
        <v>456</v>
      </c>
      <c r="Q9" s="158"/>
      <c r="S9" s="30">
        <v>13</v>
      </c>
      <c r="T9" s="1" t="s">
        <v>41</v>
      </c>
      <c r="U9" s="17">
        <v>66</v>
      </c>
      <c r="V9" s="17">
        <v>0</v>
      </c>
      <c r="W9" s="2">
        <v>14</v>
      </c>
      <c r="X9" s="2">
        <v>0</v>
      </c>
      <c r="Y9" s="20">
        <f t="shared" si="7"/>
        <v>536</v>
      </c>
      <c r="Z9" s="44">
        <f>'liczba dni zwłoki'!$E$17</f>
        <v>90</v>
      </c>
      <c r="AA9" s="44">
        <f>'liczba dni zwłoki'!$F$17</f>
        <v>132</v>
      </c>
      <c r="AB9" s="43">
        <f t="shared" si="8"/>
        <v>29</v>
      </c>
      <c r="AC9" s="45">
        <f>'liczba dni zwłoki'!$H$17</f>
        <v>47</v>
      </c>
      <c r="AD9" s="45">
        <f>'liczba dni zwłoki'!$I$17</f>
        <v>130</v>
      </c>
      <c r="AE9" s="45">
        <f t="shared" si="9"/>
        <v>22</v>
      </c>
    </row>
    <row r="10" spans="1:31" ht="16.5" thickTop="1" thickBot="1" x14ac:dyDescent="0.3">
      <c r="A10" s="30">
        <v>4</v>
      </c>
      <c r="B10" s="1" t="s">
        <v>9</v>
      </c>
      <c r="C10" s="2">
        <v>66</v>
      </c>
      <c r="D10" s="2">
        <v>14</v>
      </c>
      <c r="E10" s="20">
        <f>C10*5+D10*9</f>
        <v>456</v>
      </c>
      <c r="F10" s="44">
        <f>'liczba dni zwłoki'!$E$8</f>
        <v>363</v>
      </c>
      <c r="G10" s="44">
        <f>'liczba dni zwłoki'!$F$8</f>
        <v>132</v>
      </c>
      <c r="H10" s="47">
        <f t="shared" si="0"/>
        <v>59</v>
      </c>
      <c r="I10" s="45">
        <f>'liczba dni zwłoki'!$H$8</f>
        <v>231</v>
      </c>
      <c r="J10" s="45">
        <f>'liczba dni zwłoki'!$I$8</f>
        <v>130</v>
      </c>
      <c r="K10" s="46">
        <f t="shared" si="1"/>
        <v>42</v>
      </c>
      <c r="L10" s="156">
        <f t="shared" si="2"/>
        <v>1.0921052631578947</v>
      </c>
      <c r="M10" s="157">
        <f t="shared" si="3"/>
        <v>417.54216867469881</v>
      </c>
      <c r="N10" s="158">
        <f t="shared" si="4"/>
        <v>38.457831325301186</v>
      </c>
      <c r="O10" s="158">
        <f t="shared" si="5"/>
        <v>456</v>
      </c>
      <c r="P10" s="158">
        <f t="shared" si="6"/>
        <v>456</v>
      </c>
      <c r="Q10" s="158"/>
      <c r="S10" s="30">
        <v>14</v>
      </c>
      <c r="T10" s="1" t="s">
        <v>42</v>
      </c>
      <c r="U10" s="17">
        <v>66</v>
      </c>
      <c r="V10" s="17">
        <v>0</v>
      </c>
      <c r="W10" s="2">
        <v>14</v>
      </c>
      <c r="X10" s="2">
        <v>0</v>
      </c>
      <c r="Y10" s="20">
        <f t="shared" si="7"/>
        <v>536</v>
      </c>
      <c r="Z10" s="44">
        <f>'liczba dni zwłoki'!$E$18</f>
        <v>58</v>
      </c>
      <c r="AA10" s="44">
        <f>'liczba dni zwłoki'!$F$18</f>
        <v>132</v>
      </c>
      <c r="AB10" s="43">
        <f t="shared" si="8"/>
        <v>24</v>
      </c>
      <c r="AC10" s="45">
        <f>'liczba dni zwłoki'!$H$18</f>
        <v>15</v>
      </c>
      <c r="AD10" s="45">
        <f>'liczba dni zwłoki'!$I$18</f>
        <v>130</v>
      </c>
      <c r="AE10" s="45">
        <f t="shared" si="9"/>
        <v>17</v>
      </c>
    </row>
    <row r="11" spans="1:31" ht="16.5" thickTop="1" thickBot="1" x14ac:dyDescent="0.3">
      <c r="A11" s="30">
        <v>5</v>
      </c>
      <c r="B11" s="1" t="s">
        <v>10</v>
      </c>
      <c r="C11" s="2">
        <v>66</v>
      </c>
      <c r="D11" s="2">
        <v>14</v>
      </c>
      <c r="E11" s="20">
        <f t="shared" ref="E11:E16" si="10">C11*5+D11*9</f>
        <v>456</v>
      </c>
      <c r="F11" s="44">
        <f>'liczba dni zwłoki'!$E$9</f>
        <v>330</v>
      </c>
      <c r="G11" s="44">
        <f>'liczba dni zwłoki'!$F$9</f>
        <v>132</v>
      </c>
      <c r="H11" s="47">
        <f t="shared" si="0"/>
        <v>54</v>
      </c>
      <c r="I11" s="45">
        <f>'liczba dni zwłoki'!$H$9</f>
        <v>198</v>
      </c>
      <c r="J11" s="45">
        <f>'liczba dni zwłoki'!$I$9</f>
        <v>130</v>
      </c>
      <c r="K11" s="46">
        <f t="shared" si="1"/>
        <v>38</v>
      </c>
      <c r="L11" s="156">
        <f t="shared" si="2"/>
        <v>1.0833333333333333</v>
      </c>
      <c r="M11" s="157">
        <f t="shared" si="3"/>
        <v>420.92307692307696</v>
      </c>
      <c r="N11" s="158">
        <f t="shared" si="4"/>
        <v>35.076923076923038</v>
      </c>
      <c r="O11" s="158">
        <f t="shared" si="5"/>
        <v>456</v>
      </c>
      <c r="P11" s="158">
        <f t="shared" si="6"/>
        <v>456</v>
      </c>
      <c r="Q11" s="158"/>
      <c r="S11" s="30">
        <v>15</v>
      </c>
      <c r="T11" s="1" t="s">
        <v>43</v>
      </c>
      <c r="U11" s="17">
        <v>65</v>
      </c>
      <c r="V11" s="17">
        <v>0</v>
      </c>
      <c r="W11" s="2">
        <v>14</v>
      </c>
      <c r="X11" s="2">
        <v>0</v>
      </c>
      <c r="Y11" s="20">
        <f t="shared" si="7"/>
        <v>530</v>
      </c>
      <c r="Z11" s="44">
        <f>'liczba dni zwłoki'!$E$19</f>
        <v>28</v>
      </c>
      <c r="AA11" s="44">
        <f>'liczba dni zwłoki'!$F$19</f>
        <v>132</v>
      </c>
      <c r="AB11" s="43">
        <f t="shared" si="8"/>
        <v>19</v>
      </c>
      <c r="AC11" s="45">
        <f>'liczba dni zwłoki'!$H$19</f>
        <v>0</v>
      </c>
      <c r="AD11" s="45">
        <f>'liczba dni zwłoki'!$I$19</f>
        <v>130</v>
      </c>
      <c r="AE11" s="45">
        <f t="shared" si="9"/>
        <v>15</v>
      </c>
    </row>
    <row r="12" spans="1:31" ht="16.5" thickTop="1" thickBot="1" x14ac:dyDescent="0.3">
      <c r="A12" s="30">
        <v>6</v>
      </c>
      <c r="B12" s="1" t="s">
        <v>11</v>
      </c>
      <c r="C12" s="2">
        <v>66</v>
      </c>
      <c r="D12" s="2">
        <v>14</v>
      </c>
      <c r="E12" s="20">
        <f t="shared" si="10"/>
        <v>456</v>
      </c>
      <c r="F12" s="44">
        <f>'liczba dni zwłoki'!$E$10</f>
        <v>302</v>
      </c>
      <c r="G12" s="44">
        <f>'liczba dni zwłoki'!$F$10</f>
        <v>132</v>
      </c>
      <c r="H12" s="47">
        <f t="shared" si="0"/>
        <v>51</v>
      </c>
      <c r="I12" s="45">
        <f>'liczba dni zwłoki'!$H$10</f>
        <v>170</v>
      </c>
      <c r="J12" s="45">
        <f>'liczba dni zwłoki'!$I$10</f>
        <v>130</v>
      </c>
      <c r="K12" s="46">
        <f t="shared" si="1"/>
        <v>34</v>
      </c>
      <c r="L12" s="156">
        <f t="shared" si="2"/>
        <v>1.0745614035087718</v>
      </c>
      <c r="M12" s="157">
        <f t="shared" si="3"/>
        <v>424.35918367346943</v>
      </c>
      <c r="N12" s="158">
        <f t="shared" si="4"/>
        <v>31.640816326530569</v>
      </c>
      <c r="O12" s="158">
        <f t="shared" si="5"/>
        <v>456</v>
      </c>
      <c r="P12" s="158">
        <f t="shared" si="6"/>
        <v>456</v>
      </c>
      <c r="Q12" s="158"/>
      <c r="S12" s="30">
        <v>16</v>
      </c>
      <c r="T12" s="1" t="s">
        <v>188</v>
      </c>
      <c r="U12" s="17">
        <v>66</v>
      </c>
      <c r="V12" s="17">
        <v>0</v>
      </c>
      <c r="W12" s="2">
        <v>14</v>
      </c>
      <c r="X12" s="2">
        <v>0</v>
      </c>
      <c r="Y12" s="20">
        <f t="shared" si="7"/>
        <v>536</v>
      </c>
      <c r="Z12" s="44">
        <f>'liczba dni zwłoki'!$E$20</f>
        <v>0</v>
      </c>
      <c r="AA12" s="44">
        <f>'liczba dni zwłoki'!$F$20</f>
        <v>130</v>
      </c>
      <c r="AB12" s="43">
        <f t="shared" si="8"/>
        <v>15</v>
      </c>
      <c r="AC12" s="45">
        <f>'liczba dni zwłoki'!$H$20</f>
        <v>0</v>
      </c>
      <c r="AD12" s="45">
        <f>'liczba dni zwłoki'!$I$20</f>
        <v>129</v>
      </c>
      <c r="AE12" s="45">
        <f t="shared" si="9"/>
        <v>15</v>
      </c>
    </row>
    <row r="13" spans="1:31" ht="16.5" thickTop="1" thickBot="1" x14ac:dyDescent="0.3">
      <c r="A13" s="30">
        <v>7</v>
      </c>
      <c r="B13" s="1" t="s">
        <v>12</v>
      </c>
      <c r="C13" s="2">
        <v>66</v>
      </c>
      <c r="D13" s="2">
        <v>14</v>
      </c>
      <c r="E13" s="20">
        <f t="shared" si="10"/>
        <v>456</v>
      </c>
      <c r="F13" s="44">
        <f>'liczba dni zwłoki'!$E$11</f>
        <v>271</v>
      </c>
      <c r="G13" s="44">
        <f>'liczba dni zwłoki'!$F$11</f>
        <v>132</v>
      </c>
      <c r="H13" s="47">
        <f t="shared" si="0"/>
        <v>47</v>
      </c>
      <c r="I13" s="45">
        <f>'liczba dni zwłoki'!$H$11</f>
        <v>144</v>
      </c>
      <c r="J13" s="45">
        <f>'liczba dni zwłoki'!$I$11</f>
        <v>130</v>
      </c>
      <c r="K13" s="46">
        <f t="shared" si="1"/>
        <v>31</v>
      </c>
      <c r="L13" s="156">
        <f t="shared" si="2"/>
        <v>1.0679824561403508</v>
      </c>
      <c r="M13" s="157">
        <f t="shared" si="3"/>
        <v>426.97330595482549</v>
      </c>
      <c r="N13" s="158">
        <f t="shared" si="4"/>
        <v>29.026694045174509</v>
      </c>
      <c r="O13" s="158">
        <f t="shared" si="5"/>
        <v>456</v>
      </c>
      <c r="P13" s="158">
        <f t="shared" si="6"/>
        <v>456</v>
      </c>
      <c r="Q13" s="158"/>
      <c r="S13" s="30">
        <v>17</v>
      </c>
      <c r="T13" s="1" t="s">
        <v>189</v>
      </c>
      <c r="U13" s="17">
        <v>66</v>
      </c>
      <c r="V13" s="17">
        <v>0</v>
      </c>
      <c r="W13" s="2">
        <v>14</v>
      </c>
      <c r="X13" s="2">
        <v>0</v>
      </c>
      <c r="Y13" s="20">
        <f t="shared" si="7"/>
        <v>536</v>
      </c>
      <c r="Z13" s="44">
        <f>'liczba dni zwłoki'!$E$21</f>
        <v>0</v>
      </c>
      <c r="AA13" s="44">
        <f>'liczba dni zwłoki'!$F$21</f>
        <v>99</v>
      </c>
      <c r="AB13" s="43">
        <f t="shared" si="8"/>
        <v>12</v>
      </c>
      <c r="AC13" s="45">
        <f>'liczba dni zwłoki'!$H$21</f>
        <v>0</v>
      </c>
      <c r="AD13" s="45">
        <f>'liczba dni zwłoki'!$I$21</f>
        <v>99</v>
      </c>
      <c r="AE13" s="45">
        <f t="shared" si="9"/>
        <v>12</v>
      </c>
    </row>
    <row r="14" spans="1:31" ht="16.5" thickTop="1" thickBot="1" x14ac:dyDescent="0.3">
      <c r="A14" s="30">
        <v>8</v>
      </c>
      <c r="B14" s="1" t="s">
        <v>13</v>
      </c>
      <c r="C14" s="2">
        <v>66</v>
      </c>
      <c r="D14" s="2">
        <v>14</v>
      </c>
      <c r="E14" s="20">
        <f t="shared" si="10"/>
        <v>456</v>
      </c>
      <c r="F14" s="44">
        <f>'liczba dni zwłoki'!$E$12</f>
        <v>240</v>
      </c>
      <c r="G14" s="44">
        <f>'liczba dni zwłoki'!$F$12</f>
        <v>132</v>
      </c>
      <c r="H14" s="47">
        <f t="shared" si="0"/>
        <v>43</v>
      </c>
      <c r="I14" s="45">
        <f>'liczba dni zwłoki'!$H$12</f>
        <v>144</v>
      </c>
      <c r="J14" s="45">
        <f>'liczba dni zwłoki'!$I$12</f>
        <v>130</v>
      </c>
      <c r="K14" s="46">
        <f t="shared" si="1"/>
        <v>31</v>
      </c>
      <c r="L14" s="156">
        <f t="shared" si="2"/>
        <v>1.0679824561403508</v>
      </c>
      <c r="M14" s="157">
        <f t="shared" si="3"/>
        <v>426.97330595482549</v>
      </c>
      <c r="N14" s="158">
        <f t="shared" si="4"/>
        <v>29.026694045174509</v>
      </c>
      <c r="O14" s="158">
        <f t="shared" si="5"/>
        <v>456</v>
      </c>
      <c r="P14" s="158">
        <f t="shared" si="6"/>
        <v>456</v>
      </c>
      <c r="Q14" s="158"/>
      <c r="S14" s="30">
        <v>18</v>
      </c>
      <c r="T14" s="1" t="s">
        <v>190</v>
      </c>
      <c r="U14" s="17">
        <v>66</v>
      </c>
      <c r="V14" s="17">
        <v>0</v>
      </c>
      <c r="W14" s="2">
        <v>14</v>
      </c>
      <c r="X14" s="2">
        <v>0</v>
      </c>
      <c r="Y14" s="20">
        <f t="shared" si="7"/>
        <v>536</v>
      </c>
      <c r="Z14" s="44">
        <f>'liczba dni zwłoki'!$E$22</f>
        <v>0</v>
      </c>
      <c r="AA14" s="44">
        <f>'liczba dni zwłoki'!$F$22</f>
        <v>69</v>
      </c>
      <c r="AB14" s="43">
        <f t="shared" si="8"/>
        <v>8</v>
      </c>
      <c r="AC14" s="45">
        <f>'liczba dni zwłoki'!$H$22</f>
        <v>0</v>
      </c>
      <c r="AD14" s="45">
        <f>'liczba dni zwłoki'!$I$22</f>
        <v>69</v>
      </c>
      <c r="AE14" s="45">
        <f t="shared" si="9"/>
        <v>8</v>
      </c>
    </row>
    <row r="15" spans="1:31" ht="16.5" thickTop="1" thickBot="1" x14ac:dyDescent="0.3">
      <c r="A15" s="30">
        <v>9</v>
      </c>
      <c r="B15" s="1" t="s">
        <v>14</v>
      </c>
      <c r="C15" s="2">
        <v>66</v>
      </c>
      <c r="D15" s="2">
        <v>14</v>
      </c>
      <c r="E15" s="20">
        <f t="shared" si="10"/>
        <v>456</v>
      </c>
      <c r="F15" s="44">
        <f>'liczba dni zwłoki'!$E$13</f>
        <v>212</v>
      </c>
      <c r="G15" s="44">
        <f>'liczba dni zwłoki'!$F$13</f>
        <v>132</v>
      </c>
      <c r="H15" s="47">
        <f t="shared" si="0"/>
        <v>40</v>
      </c>
      <c r="I15" s="45">
        <f>'liczba dni zwłoki'!$H$13</f>
        <v>144</v>
      </c>
      <c r="J15" s="45">
        <f>'liczba dni zwłoki'!$I$13</f>
        <v>130</v>
      </c>
      <c r="K15" s="46">
        <f t="shared" si="1"/>
        <v>31</v>
      </c>
      <c r="L15" s="156">
        <f t="shared" si="2"/>
        <v>1.0679824561403508</v>
      </c>
      <c r="M15" s="157">
        <f t="shared" si="3"/>
        <v>426.97330595482549</v>
      </c>
      <c r="N15" s="158">
        <f t="shared" si="4"/>
        <v>29.026694045174509</v>
      </c>
      <c r="O15" s="158">
        <f t="shared" si="5"/>
        <v>456</v>
      </c>
      <c r="P15" s="158">
        <f t="shared" si="6"/>
        <v>456</v>
      </c>
      <c r="Q15" s="158"/>
      <c r="S15" s="30">
        <v>19</v>
      </c>
      <c r="T15" s="1" t="s">
        <v>240</v>
      </c>
      <c r="U15" s="17">
        <v>66</v>
      </c>
      <c r="V15" s="17">
        <v>0</v>
      </c>
      <c r="W15" s="2">
        <v>14</v>
      </c>
      <c r="X15" s="2">
        <v>0</v>
      </c>
      <c r="Y15" s="20">
        <f t="shared" si="7"/>
        <v>536</v>
      </c>
      <c r="Z15" s="44">
        <f>'liczba dni zwłoki'!$E$23</f>
        <v>0</v>
      </c>
      <c r="AA15" s="44">
        <f>'liczba dni zwłoki'!$F$23</f>
        <v>36</v>
      </c>
      <c r="AB15" s="43">
        <v>0</v>
      </c>
      <c r="AC15" s="45">
        <f>'liczba dni zwłoki'!$H$23</f>
        <v>0</v>
      </c>
      <c r="AD15" s="45">
        <f>'liczba dni zwłoki'!$I$23</f>
        <v>36</v>
      </c>
      <c r="AE15" s="45">
        <v>0</v>
      </c>
    </row>
    <row r="16" spans="1:31" ht="16.5" thickTop="1" thickBot="1" x14ac:dyDescent="0.3">
      <c r="A16" s="30">
        <v>10</v>
      </c>
      <c r="B16" s="1" t="s">
        <v>49</v>
      </c>
      <c r="C16" s="2">
        <v>66</v>
      </c>
      <c r="D16" s="22">
        <v>14</v>
      </c>
      <c r="E16" s="23">
        <f t="shared" si="10"/>
        <v>456</v>
      </c>
      <c r="F16" s="44">
        <f>'liczba dni zwłoki'!$E$14</f>
        <v>181</v>
      </c>
      <c r="G16" s="44">
        <f>'liczba dni zwłoki'!$F$14</f>
        <v>132</v>
      </c>
      <c r="H16" s="47">
        <f t="shared" si="0"/>
        <v>36</v>
      </c>
      <c r="I16" s="45">
        <f>'liczba dni zwłoki'!$H$14</f>
        <v>138</v>
      </c>
      <c r="J16" s="45">
        <f>'liczba dni zwłoki'!$I$14</f>
        <v>130</v>
      </c>
      <c r="K16" s="46">
        <f t="shared" si="1"/>
        <v>30</v>
      </c>
      <c r="L16" s="156">
        <f t="shared" si="2"/>
        <v>1.0657894736842106</v>
      </c>
      <c r="M16" s="157">
        <f t="shared" si="3"/>
        <v>427.85185185185179</v>
      </c>
      <c r="N16" s="158">
        <f t="shared" si="4"/>
        <v>28.148148148148209</v>
      </c>
      <c r="O16" s="158">
        <f t="shared" si="5"/>
        <v>456</v>
      </c>
      <c r="P16" s="158">
        <f>O16-Q16</f>
        <v>102.08445792250041</v>
      </c>
      <c r="Q16" s="158">
        <f>N17</f>
        <v>353.91554207749959</v>
      </c>
      <c r="X16" s="24" t="s">
        <v>47</v>
      </c>
      <c r="Y16" s="33">
        <f>SUM(Y7:Y15)</f>
        <v>4818</v>
      </c>
      <c r="Z16" s="33"/>
      <c r="AA16" s="33"/>
      <c r="AB16" s="34">
        <f>SUM(AB7:AB15)</f>
        <v>177</v>
      </c>
      <c r="AC16" s="34"/>
      <c r="AD16" s="34"/>
      <c r="AE16" s="34">
        <f>SUM(AE7:AE15)</f>
        <v>147</v>
      </c>
    </row>
    <row r="17" spans="1:31" ht="16.5" thickTop="1" thickBot="1" x14ac:dyDescent="0.3">
      <c r="A17" s="12"/>
      <c r="B17" s="13"/>
      <c r="C17" s="14"/>
      <c r="D17" s="24" t="s">
        <v>47</v>
      </c>
      <c r="E17" s="35">
        <f>SUM(E7:E16)</f>
        <v>4560</v>
      </c>
      <c r="F17" s="35"/>
      <c r="G17" s="35"/>
      <c r="H17" s="25">
        <f>SUM(H7:H16)</f>
        <v>528</v>
      </c>
      <c r="I17" s="25"/>
      <c r="J17" s="25"/>
      <c r="K17" s="25">
        <f t="shared" ref="K17" si="11">SUM(K7:K16)</f>
        <v>385</v>
      </c>
      <c r="L17" s="155"/>
      <c r="M17" s="159">
        <f>SUM(M7:M16)</f>
        <v>4206.0844579225004</v>
      </c>
      <c r="N17" s="159">
        <f t="shared" si="4"/>
        <v>353.91554207749959</v>
      </c>
      <c r="O17" s="159">
        <f t="shared" si="5"/>
        <v>4560</v>
      </c>
      <c r="P17" s="159">
        <f>SUM(P7:P16)</f>
        <v>4206.0844579225004</v>
      </c>
      <c r="Q17" s="159">
        <f>SUM(Q7:Q16)</f>
        <v>353.91554207749959</v>
      </c>
    </row>
    <row r="18" spans="1:31" ht="15.75" thickTop="1" x14ac:dyDescent="0.25">
      <c r="A18" s="3"/>
      <c r="B18" s="8"/>
      <c r="C18" s="4"/>
      <c r="D18" s="4"/>
      <c r="E18" s="15"/>
      <c r="F18" s="4"/>
      <c r="G18" s="4"/>
      <c r="H18" s="16"/>
      <c r="I18" s="16"/>
      <c r="J18" s="16"/>
    </row>
    <row r="19" spans="1:31" x14ac:dyDescent="0.25">
      <c r="A19" s="3"/>
      <c r="B19" s="139"/>
      <c r="C19" s="4"/>
      <c r="D19" s="141"/>
      <c r="E19" s="15"/>
      <c r="F19" s="4"/>
      <c r="G19" s="4"/>
      <c r="H19" s="16"/>
      <c r="I19" s="16"/>
      <c r="J19" s="16"/>
    </row>
    <row r="20" spans="1:31" x14ac:dyDescent="0.25">
      <c r="A20" s="3"/>
      <c r="B20" s="8"/>
      <c r="C20" s="4"/>
      <c r="D20" s="140"/>
      <c r="E20" s="15"/>
      <c r="F20" s="4"/>
      <c r="G20" s="4"/>
      <c r="H20" s="16"/>
      <c r="I20" s="16"/>
      <c r="J20" s="16"/>
    </row>
    <row r="21" spans="1:31" x14ac:dyDescent="0.25">
      <c r="A21" s="3"/>
      <c r="B21" s="8"/>
      <c r="C21" s="4"/>
      <c r="D21" s="140"/>
      <c r="E21" s="15"/>
      <c r="F21" s="4"/>
      <c r="G21" s="4"/>
      <c r="H21" s="16"/>
      <c r="I21" s="16"/>
      <c r="J21" s="16"/>
    </row>
    <row r="22" spans="1:31" x14ac:dyDescent="0.25">
      <c r="B22" s="139"/>
      <c r="D22" s="142"/>
    </row>
    <row r="23" spans="1:31" ht="18.75" x14ac:dyDescent="0.3">
      <c r="A23" s="170" t="s">
        <v>59</v>
      </c>
      <c r="B23" s="170"/>
      <c r="C23" s="170"/>
      <c r="D23" s="170"/>
      <c r="E23" s="170"/>
      <c r="F23" s="170"/>
      <c r="G23" s="170"/>
      <c r="H23" s="170"/>
      <c r="I23" s="170"/>
      <c r="J23" s="170"/>
      <c r="K23" s="170"/>
      <c r="L23" s="133"/>
      <c r="M23" s="133"/>
      <c r="N23" s="133"/>
      <c r="O23" s="133"/>
      <c r="P23" s="133"/>
      <c r="Q23" s="133"/>
      <c r="R23" s="131"/>
      <c r="S23" s="170" t="s">
        <v>59</v>
      </c>
      <c r="T23" s="170"/>
      <c r="U23" s="170"/>
      <c r="V23" s="170"/>
      <c r="W23" s="170"/>
      <c r="X23" s="170"/>
      <c r="Y23" s="170"/>
      <c r="Z23" s="170"/>
      <c r="AA23" s="170"/>
      <c r="AB23" s="170"/>
      <c r="AC23" s="170"/>
      <c r="AD23" s="170"/>
      <c r="AE23" s="170"/>
    </row>
    <row r="24" spans="1:31" ht="15.75" thickBot="1" x14ac:dyDescent="0.3">
      <c r="C24" s="124"/>
      <c r="D24" s="124"/>
    </row>
    <row r="25" spans="1:31" ht="37.5" customHeight="1" thickTop="1" thickBot="1" x14ac:dyDescent="0.3">
      <c r="F25" s="187" t="s">
        <v>152</v>
      </c>
      <c r="G25" s="188"/>
      <c r="H25" s="189"/>
      <c r="I25" s="174" t="s">
        <v>151</v>
      </c>
      <c r="J25" s="175"/>
      <c r="K25" s="176"/>
      <c r="L25" s="153"/>
      <c r="M25" s="153"/>
      <c r="N25" s="153"/>
      <c r="O25" s="153"/>
      <c r="P25" s="153"/>
      <c r="Q25" s="153"/>
      <c r="Z25" s="187" t="s">
        <v>152</v>
      </c>
      <c r="AA25" s="188"/>
      <c r="AB25" s="189"/>
      <c r="AC25" s="174" t="s">
        <v>151</v>
      </c>
      <c r="AD25" s="175"/>
      <c r="AE25" s="176"/>
    </row>
    <row r="26" spans="1:31" ht="47.25" customHeight="1" thickTop="1" thickBot="1" x14ac:dyDescent="0.3">
      <c r="A26" s="177" t="s">
        <v>0</v>
      </c>
      <c r="B26" s="179" t="s">
        <v>1</v>
      </c>
      <c r="C26" s="183" t="s">
        <v>2</v>
      </c>
      <c r="D26" s="184"/>
      <c r="E26" s="181" t="s">
        <v>3</v>
      </c>
      <c r="F26" s="190" t="s">
        <v>38</v>
      </c>
      <c r="G26" s="191"/>
      <c r="H26" s="185" t="s">
        <v>37</v>
      </c>
      <c r="I26" s="192" t="s">
        <v>150</v>
      </c>
      <c r="J26" s="193"/>
      <c r="K26" s="173" t="s">
        <v>48</v>
      </c>
      <c r="L26" s="166" t="s">
        <v>243</v>
      </c>
      <c r="M26" s="168" t="s">
        <v>241</v>
      </c>
      <c r="N26" s="168" t="s">
        <v>185</v>
      </c>
      <c r="O26" s="168" t="s">
        <v>183</v>
      </c>
      <c r="P26" s="168" t="s">
        <v>244</v>
      </c>
      <c r="Q26" s="168" t="s">
        <v>245</v>
      </c>
      <c r="S26" s="177" t="s">
        <v>0</v>
      </c>
      <c r="T26" s="179" t="s">
        <v>1</v>
      </c>
      <c r="U26" s="194" t="s">
        <v>2</v>
      </c>
      <c r="V26" s="195"/>
      <c r="W26" s="195"/>
      <c r="X26" s="196"/>
      <c r="Y26" s="181" t="s">
        <v>3</v>
      </c>
      <c r="Z26" s="197" t="s">
        <v>38</v>
      </c>
      <c r="AA26" s="197"/>
      <c r="AB26" s="185" t="s">
        <v>37</v>
      </c>
      <c r="AC26" s="192" t="s">
        <v>150</v>
      </c>
      <c r="AD26" s="193"/>
      <c r="AE26" s="171" t="s">
        <v>48</v>
      </c>
    </row>
    <row r="27" spans="1:31" ht="16.5" thickTop="1" thickBot="1" x14ac:dyDescent="0.3">
      <c r="A27" s="178"/>
      <c r="B27" s="180"/>
      <c r="C27" s="19" t="s">
        <v>4</v>
      </c>
      <c r="D27" s="19" t="s">
        <v>5</v>
      </c>
      <c r="E27" s="182"/>
      <c r="F27" s="78" t="s">
        <v>197</v>
      </c>
      <c r="G27" s="78" t="s">
        <v>198</v>
      </c>
      <c r="H27" s="186"/>
      <c r="I27" s="80" t="s">
        <v>197</v>
      </c>
      <c r="J27" s="79" t="s">
        <v>198</v>
      </c>
      <c r="K27" s="173"/>
      <c r="L27" s="167"/>
      <c r="M27" s="169"/>
      <c r="N27" s="169"/>
      <c r="O27" s="169"/>
      <c r="P27" s="169"/>
      <c r="Q27" s="169"/>
      <c r="S27" s="178"/>
      <c r="T27" s="180"/>
      <c r="U27" s="28" t="s">
        <v>44</v>
      </c>
      <c r="V27" s="19" t="s">
        <v>4</v>
      </c>
      <c r="W27" s="29" t="s">
        <v>45</v>
      </c>
      <c r="X27" s="19" t="s">
        <v>5</v>
      </c>
      <c r="Y27" s="182"/>
      <c r="Z27" s="78" t="s">
        <v>197</v>
      </c>
      <c r="AA27" s="123" t="s">
        <v>198</v>
      </c>
      <c r="AB27" s="186"/>
      <c r="AC27" s="79" t="s">
        <v>197</v>
      </c>
      <c r="AD27" s="80" t="s">
        <v>198</v>
      </c>
      <c r="AE27" s="172"/>
    </row>
    <row r="28" spans="1:31" ht="16.5" thickTop="1" thickBot="1" x14ac:dyDescent="0.3">
      <c r="A28" s="30">
        <v>1</v>
      </c>
      <c r="B28" s="1" t="s">
        <v>6</v>
      </c>
      <c r="C28" s="2">
        <v>169</v>
      </c>
      <c r="D28" s="2">
        <v>36</v>
      </c>
      <c r="E28" s="20">
        <f>C28*5+D28*9</f>
        <v>1169</v>
      </c>
      <c r="F28" s="44">
        <f>'liczba dni zwłoki'!$E$5</f>
        <v>455</v>
      </c>
      <c r="G28" s="44">
        <f>'liczba dni zwłoki'!$F$5</f>
        <v>132</v>
      </c>
      <c r="H28" s="47">
        <f>ROUND(((E28*0.1*F28)/365)+((E28*0.08*G28)/365),0)</f>
        <v>180</v>
      </c>
      <c r="I28" s="45">
        <f>'liczba dni zwłoki'!$H$5</f>
        <v>323</v>
      </c>
      <c r="J28" s="45">
        <f>'liczba dni zwłoki'!$I$5</f>
        <v>130</v>
      </c>
      <c r="K28" s="46">
        <f>ROUND((((E28*0.1*I28)/365)+((E28*0.08*J28)/365)),0)</f>
        <v>137</v>
      </c>
      <c r="L28" s="156">
        <f>(E28+K28)/E28</f>
        <v>1.1171941830624466</v>
      </c>
      <c r="M28" s="157">
        <f>E28/L28</f>
        <v>1046.3713629402757</v>
      </c>
      <c r="N28" s="158">
        <f>E28-M28</f>
        <v>122.62863705972427</v>
      </c>
      <c r="O28" s="158">
        <f>M28+N28</f>
        <v>1169</v>
      </c>
      <c r="P28" s="158">
        <f>O28</f>
        <v>1169</v>
      </c>
      <c r="Q28" s="158"/>
      <c r="S28" s="30">
        <v>11</v>
      </c>
      <c r="T28" s="1" t="s">
        <v>39</v>
      </c>
      <c r="U28" s="2">
        <v>176</v>
      </c>
      <c r="V28" s="2">
        <v>0</v>
      </c>
      <c r="W28" s="2">
        <v>30</v>
      </c>
      <c r="X28" s="2">
        <v>0</v>
      </c>
      <c r="Y28" s="20">
        <f>U28*6+V28*5+W28*10+X28*9</f>
        <v>1356</v>
      </c>
      <c r="Z28" s="44">
        <f>'liczba dni zwłoki'!$E$15</f>
        <v>149</v>
      </c>
      <c r="AA28" s="44">
        <f>'liczba dni zwłoki'!$F$15</f>
        <v>132</v>
      </c>
      <c r="AB28" s="43">
        <f>ROUND((((Y28*0.1*Z28)/365)+((Y28*0.08*AA28)/365)),0)</f>
        <v>95</v>
      </c>
      <c r="AC28" s="45">
        <f>'liczba dni zwłoki'!$H$15</f>
        <v>106</v>
      </c>
      <c r="AD28" s="45">
        <f>'liczba dni zwłoki'!$I$15</f>
        <v>130</v>
      </c>
      <c r="AE28" s="45">
        <f>ROUND((((Y28*0.1*AC28)/365)+((Y28*0.08*AD28)/365)),0)</f>
        <v>78</v>
      </c>
    </row>
    <row r="29" spans="1:31" ht="16.5" thickTop="1" thickBot="1" x14ac:dyDescent="0.3">
      <c r="A29" s="30">
        <v>2</v>
      </c>
      <c r="B29" s="1" t="s">
        <v>7</v>
      </c>
      <c r="C29" s="2">
        <v>168</v>
      </c>
      <c r="D29" s="2">
        <v>35</v>
      </c>
      <c r="E29" s="20">
        <f>+C29*5+D29*9</f>
        <v>1155</v>
      </c>
      <c r="F29" s="44">
        <f>'liczba dni zwłoki'!$E$6</f>
        <v>422</v>
      </c>
      <c r="G29" s="44">
        <f>'liczba dni zwłoki'!$F$6</f>
        <v>132</v>
      </c>
      <c r="H29" s="47">
        <f t="shared" ref="H29:H37" si="12">ROUND(((E29*0.1*F29)/365)+((E29*0.08*G29)/365),0)</f>
        <v>167</v>
      </c>
      <c r="I29" s="45">
        <f>'liczba dni zwłoki'!$H$6</f>
        <v>290</v>
      </c>
      <c r="J29" s="45">
        <f>'liczba dni zwłoki'!$I$6</f>
        <v>130</v>
      </c>
      <c r="K29" s="46">
        <f t="shared" ref="K29:K37" si="13">ROUND((((E29*0.1*I29)/365)+((E29*0.08*J29)/365)),0)</f>
        <v>125</v>
      </c>
      <c r="L29" s="156">
        <f t="shared" ref="L29:L36" si="14">(E29+K29)/E29</f>
        <v>1.1082251082251082</v>
      </c>
      <c r="M29" s="157">
        <f t="shared" ref="M29:M37" si="15">E29/L29</f>
        <v>1042.20703125</v>
      </c>
      <c r="N29" s="158">
        <f t="shared" ref="N29:N38" si="16">E29-M29</f>
        <v>112.79296875</v>
      </c>
      <c r="O29" s="158">
        <f t="shared" ref="O29:O38" si="17">M29+N29</f>
        <v>1155</v>
      </c>
      <c r="P29" s="158">
        <f t="shared" ref="P29:P36" si="18">O29</f>
        <v>1155</v>
      </c>
      <c r="Q29" s="158"/>
      <c r="S29" s="30">
        <v>12</v>
      </c>
      <c r="T29" s="1" t="s">
        <v>40</v>
      </c>
      <c r="U29" s="2">
        <v>175</v>
      </c>
      <c r="V29" s="2">
        <v>0</v>
      </c>
      <c r="W29" s="2">
        <v>30</v>
      </c>
      <c r="X29" s="2">
        <v>0</v>
      </c>
      <c r="Y29" s="20">
        <f t="shared" ref="Y29:Y36" si="19">U29*6+V29*5+W29*10+X29*9</f>
        <v>1350</v>
      </c>
      <c r="Z29" s="44">
        <f>'liczba dni zwłoki'!$E$16</f>
        <v>120</v>
      </c>
      <c r="AA29" s="44">
        <f>'liczba dni zwłoki'!$F$16</f>
        <v>132</v>
      </c>
      <c r="AB29" s="43">
        <f t="shared" ref="AB29:AB36" si="20">ROUND((((Y29*0.1*Z29)/365)+((Y29*0.08*AA29)/365)),0)</f>
        <v>83</v>
      </c>
      <c r="AC29" s="45">
        <f>'liczba dni zwłoki'!$H$16</f>
        <v>77</v>
      </c>
      <c r="AD29" s="45">
        <f>'liczba dni zwłoki'!$I$16</f>
        <v>130</v>
      </c>
      <c r="AE29" s="45">
        <f t="shared" ref="AE29:AE36" si="21">ROUND((((Y29*0.1*AC29)/365)+((Y29*0.08*AD29)/365)),0)</f>
        <v>67</v>
      </c>
    </row>
    <row r="30" spans="1:31" ht="16.5" thickTop="1" thickBot="1" x14ac:dyDescent="0.3">
      <c r="A30" s="30">
        <v>3</v>
      </c>
      <c r="B30" s="1" t="s">
        <v>8</v>
      </c>
      <c r="C30" s="2">
        <v>167</v>
      </c>
      <c r="D30" s="2">
        <v>35</v>
      </c>
      <c r="E30" s="20">
        <f>C30*5+D30*9</f>
        <v>1150</v>
      </c>
      <c r="F30" s="44">
        <f>'liczba dni zwłoki'!$E$7</f>
        <v>393</v>
      </c>
      <c r="G30" s="44">
        <f>'liczba dni zwłoki'!$F$7</f>
        <v>132</v>
      </c>
      <c r="H30" s="47">
        <f t="shared" si="12"/>
        <v>157</v>
      </c>
      <c r="I30" s="45">
        <f>'liczba dni zwłoki'!$H$7</f>
        <v>261</v>
      </c>
      <c r="J30" s="45">
        <f>'liczba dni zwłoki'!$I$7</f>
        <v>130</v>
      </c>
      <c r="K30" s="46">
        <f t="shared" si="13"/>
        <v>115</v>
      </c>
      <c r="L30" s="156">
        <f t="shared" si="14"/>
        <v>1.1000000000000001</v>
      </c>
      <c r="M30" s="157">
        <f t="shared" si="15"/>
        <v>1045.4545454545453</v>
      </c>
      <c r="N30" s="158">
        <f t="shared" si="16"/>
        <v>104.54545454545473</v>
      </c>
      <c r="O30" s="158">
        <f t="shared" si="17"/>
        <v>1150</v>
      </c>
      <c r="P30" s="158">
        <f t="shared" si="18"/>
        <v>1150</v>
      </c>
      <c r="Q30" s="158"/>
      <c r="S30" s="30">
        <v>13</v>
      </c>
      <c r="T30" s="1" t="s">
        <v>41</v>
      </c>
      <c r="U30" s="2">
        <v>176</v>
      </c>
      <c r="V30" s="2">
        <v>0</v>
      </c>
      <c r="W30" s="2">
        <v>27</v>
      </c>
      <c r="X30" s="2">
        <v>0</v>
      </c>
      <c r="Y30" s="20">
        <f t="shared" si="19"/>
        <v>1326</v>
      </c>
      <c r="Z30" s="44">
        <f>'liczba dni zwłoki'!$E$17</f>
        <v>90</v>
      </c>
      <c r="AA30" s="44">
        <f>'liczba dni zwłoki'!$F$17</f>
        <v>132</v>
      </c>
      <c r="AB30" s="43">
        <f t="shared" si="20"/>
        <v>71</v>
      </c>
      <c r="AC30" s="45">
        <f>'liczba dni zwłoki'!$H$17</f>
        <v>47</v>
      </c>
      <c r="AD30" s="45">
        <f>'liczba dni zwłoki'!$I$17</f>
        <v>130</v>
      </c>
      <c r="AE30" s="45">
        <f t="shared" si="21"/>
        <v>55</v>
      </c>
    </row>
    <row r="31" spans="1:31" ht="16.5" thickTop="1" thickBot="1" x14ac:dyDescent="0.3">
      <c r="A31" s="30">
        <v>4</v>
      </c>
      <c r="B31" s="1" t="s">
        <v>9</v>
      </c>
      <c r="C31" s="2">
        <v>167</v>
      </c>
      <c r="D31" s="2">
        <v>35</v>
      </c>
      <c r="E31" s="20">
        <f>C31*5+D31*9</f>
        <v>1150</v>
      </c>
      <c r="F31" s="44">
        <f>'liczba dni zwłoki'!$E$8</f>
        <v>363</v>
      </c>
      <c r="G31" s="44">
        <f>'liczba dni zwłoki'!$F$8</f>
        <v>132</v>
      </c>
      <c r="H31" s="47">
        <f t="shared" si="12"/>
        <v>148</v>
      </c>
      <c r="I31" s="45">
        <f>'liczba dni zwłoki'!$H$8</f>
        <v>231</v>
      </c>
      <c r="J31" s="45">
        <f>'liczba dni zwłoki'!$I$8</f>
        <v>130</v>
      </c>
      <c r="K31" s="46">
        <f t="shared" si="13"/>
        <v>106</v>
      </c>
      <c r="L31" s="156">
        <f t="shared" si="14"/>
        <v>1.0921739130434782</v>
      </c>
      <c r="M31" s="157">
        <f t="shared" si="15"/>
        <v>1052.9458598726114</v>
      </c>
      <c r="N31" s="158">
        <f t="shared" si="16"/>
        <v>97.054140127388564</v>
      </c>
      <c r="O31" s="158">
        <f t="shared" si="17"/>
        <v>1150</v>
      </c>
      <c r="P31" s="158">
        <f t="shared" si="18"/>
        <v>1150</v>
      </c>
      <c r="Q31" s="158"/>
      <c r="S31" s="30">
        <v>14</v>
      </c>
      <c r="T31" s="1" t="s">
        <v>42</v>
      </c>
      <c r="U31" s="2">
        <v>178</v>
      </c>
      <c r="V31" s="2">
        <v>0</v>
      </c>
      <c r="W31" s="2">
        <v>27</v>
      </c>
      <c r="X31" s="2">
        <v>0</v>
      </c>
      <c r="Y31" s="20">
        <f t="shared" si="19"/>
        <v>1338</v>
      </c>
      <c r="Z31" s="44">
        <f>'liczba dni zwłoki'!$E$18</f>
        <v>58</v>
      </c>
      <c r="AA31" s="44">
        <f>'liczba dni zwłoki'!$F$18</f>
        <v>132</v>
      </c>
      <c r="AB31" s="43">
        <f t="shared" si="20"/>
        <v>60</v>
      </c>
      <c r="AC31" s="45">
        <f>'liczba dni zwłoki'!$H$18</f>
        <v>15</v>
      </c>
      <c r="AD31" s="45">
        <f>'liczba dni zwłoki'!$I$18</f>
        <v>130</v>
      </c>
      <c r="AE31" s="45">
        <f t="shared" si="21"/>
        <v>44</v>
      </c>
    </row>
    <row r="32" spans="1:31" ht="16.5" thickTop="1" thickBot="1" x14ac:dyDescent="0.3">
      <c r="A32" s="30">
        <v>5</v>
      </c>
      <c r="B32" s="1" t="s">
        <v>10</v>
      </c>
      <c r="C32" s="2">
        <v>167</v>
      </c>
      <c r="D32" s="2">
        <v>35</v>
      </c>
      <c r="E32" s="20">
        <f t="shared" ref="E32:E37" si="22">C32*5+D32*9</f>
        <v>1150</v>
      </c>
      <c r="F32" s="44">
        <f>'liczba dni zwłoki'!$E$9</f>
        <v>330</v>
      </c>
      <c r="G32" s="44">
        <f>'liczba dni zwłoki'!$F$9</f>
        <v>132</v>
      </c>
      <c r="H32" s="47">
        <f t="shared" si="12"/>
        <v>137</v>
      </c>
      <c r="I32" s="45">
        <f>'liczba dni zwłoki'!$H$9</f>
        <v>198</v>
      </c>
      <c r="J32" s="45">
        <f>'liczba dni zwłoki'!$I$9</f>
        <v>130</v>
      </c>
      <c r="K32" s="46">
        <f t="shared" si="13"/>
        <v>95</v>
      </c>
      <c r="L32" s="156">
        <f t="shared" si="14"/>
        <v>1.0826086956521739</v>
      </c>
      <c r="M32" s="157">
        <f t="shared" si="15"/>
        <v>1062.2489959839359</v>
      </c>
      <c r="N32" s="158">
        <f t="shared" si="16"/>
        <v>87.751004016064144</v>
      </c>
      <c r="O32" s="158">
        <f t="shared" si="17"/>
        <v>1150</v>
      </c>
      <c r="P32" s="158">
        <f t="shared" si="18"/>
        <v>1150</v>
      </c>
      <c r="Q32" s="158"/>
      <c r="S32" s="30">
        <v>15</v>
      </c>
      <c r="T32" s="1" t="s">
        <v>43</v>
      </c>
      <c r="U32" s="2">
        <v>177</v>
      </c>
      <c r="V32" s="2">
        <v>0</v>
      </c>
      <c r="W32" s="2">
        <v>27</v>
      </c>
      <c r="X32" s="2">
        <v>0</v>
      </c>
      <c r="Y32" s="20">
        <f t="shared" si="19"/>
        <v>1332</v>
      </c>
      <c r="Z32" s="44">
        <f>'liczba dni zwłoki'!$E$19</f>
        <v>28</v>
      </c>
      <c r="AA32" s="44">
        <f>'liczba dni zwłoki'!$F$19</f>
        <v>132</v>
      </c>
      <c r="AB32" s="43">
        <f t="shared" si="20"/>
        <v>49</v>
      </c>
      <c r="AC32" s="45">
        <f>'liczba dni zwłoki'!$H$19</f>
        <v>0</v>
      </c>
      <c r="AD32" s="45">
        <f>'liczba dni zwłoki'!$I$19</f>
        <v>130</v>
      </c>
      <c r="AE32" s="45">
        <f t="shared" si="21"/>
        <v>38</v>
      </c>
    </row>
    <row r="33" spans="1:31" ht="16.5" thickTop="1" thickBot="1" x14ac:dyDescent="0.3">
      <c r="A33" s="30">
        <v>6</v>
      </c>
      <c r="B33" s="1" t="s">
        <v>11</v>
      </c>
      <c r="C33" s="2">
        <v>169</v>
      </c>
      <c r="D33" s="2">
        <v>34</v>
      </c>
      <c r="E33" s="20">
        <f t="shared" si="22"/>
        <v>1151</v>
      </c>
      <c r="F33" s="44">
        <f>'liczba dni zwłoki'!$E$10</f>
        <v>302</v>
      </c>
      <c r="G33" s="44">
        <f>'liczba dni zwłoki'!$F$10</f>
        <v>132</v>
      </c>
      <c r="H33" s="47">
        <f t="shared" si="12"/>
        <v>129</v>
      </c>
      <c r="I33" s="45">
        <f>'liczba dni zwłoki'!$H$10</f>
        <v>170</v>
      </c>
      <c r="J33" s="45">
        <f>'liczba dni zwłoki'!$I$10</f>
        <v>130</v>
      </c>
      <c r="K33" s="46">
        <f t="shared" si="13"/>
        <v>86</v>
      </c>
      <c r="L33" s="156">
        <f t="shared" si="14"/>
        <v>1.0747176368375326</v>
      </c>
      <c r="M33" s="157">
        <f t="shared" si="15"/>
        <v>1070.9789814066289</v>
      </c>
      <c r="N33" s="158">
        <f t="shared" si="16"/>
        <v>80.021018593371082</v>
      </c>
      <c r="O33" s="158">
        <f t="shared" si="17"/>
        <v>1151</v>
      </c>
      <c r="P33" s="158">
        <f t="shared" si="18"/>
        <v>1151</v>
      </c>
      <c r="Q33" s="158"/>
      <c r="S33" s="30">
        <v>16</v>
      </c>
      <c r="T33" s="1" t="s">
        <v>188</v>
      </c>
      <c r="U33" s="2">
        <v>174</v>
      </c>
      <c r="V33" s="2">
        <v>0</v>
      </c>
      <c r="W33" s="2">
        <v>25</v>
      </c>
      <c r="X33" s="2">
        <v>0</v>
      </c>
      <c r="Y33" s="20">
        <f t="shared" si="19"/>
        <v>1294</v>
      </c>
      <c r="Z33" s="44">
        <f>'liczba dni zwłoki'!$E$20</f>
        <v>0</v>
      </c>
      <c r="AA33" s="44">
        <f>'liczba dni zwłoki'!$F$20</f>
        <v>130</v>
      </c>
      <c r="AB33" s="43">
        <f t="shared" si="20"/>
        <v>37</v>
      </c>
      <c r="AC33" s="45">
        <f>'liczba dni zwłoki'!$H$20</f>
        <v>0</v>
      </c>
      <c r="AD33" s="45">
        <f>'liczba dni zwłoki'!$I$20</f>
        <v>129</v>
      </c>
      <c r="AE33" s="45">
        <f t="shared" si="21"/>
        <v>37</v>
      </c>
    </row>
    <row r="34" spans="1:31" ht="16.5" thickTop="1" thickBot="1" x14ac:dyDescent="0.3">
      <c r="A34" s="30">
        <v>7</v>
      </c>
      <c r="B34" s="1" t="s">
        <v>12</v>
      </c>
      <c r="C34" s="2">
        <v>176</v>
      </c>
      <c r="D34" s="2">
        <v>31</v>
      </c>
      <c r="E34" s="20">
        <f t="shared" si="22"/>
        <v>1159</v>
      </c>
      <c r="F34" s="44">
        <f>'liczba dni zwłoki'!$E$11</f>
        <v>271</v>
      </c>
      <c r="G34" s="44">
        <f>'liczba dni zwłoki'!$F$11</f>
        <v>132</v>
      </c>
      <c r="H34" s="47">
        <f t="shared" si="12"/>
        <v>120</v>
      </c>
      <c r="I34" s="45">
        <f>'liczba dni zwłoki'!$H$11</f>
        <v>144</v>
      </c>
      <c r="J34" s="45">
        <f>'liczba dni zwłoki'!$I$11</f>
        <v>130</v>
      </c>
      <c r="K34" s="46">
        <f t="shared" si="13"/>
        <v>79</v>
      </c>
      <c r="L34" s="156">
        <f t="shared" si="14"/>
        <v>1.0681622088006903</v>
      </c>
      <c r="M34" s="157">
        <f t="shared" si="15"/>
        <v>1085.041195476575</v>
      </c>
      <c r="N34" s="158">
        <f t="shared" si="16"/>
        <v>73.958804523424988</v>
      </c>
      <c r="O34" s="158">
        <f t="shared" si="17"/>
        <v>1159</v>
      </c>
      <c r="P34" s="158">
        <f t="shared" si="18"/>
        <v>1159</v>
      </c>
      <c r="Q34" s="158"/>
      <c r="S34" s="30">
        <v>17</v>
      </c>
      <c r="T34" s="1" t="s">
        <v>189</v>
      </c>
      <c r="U34" s="2">
        <v>174</v>
      </c>
      <c r="V34" s="2">
        <v>0</v>
      </c>
      <c r="W34" s="2">
        <v>25</v>
      </c>
      <c r="X34" s="2">
        <v>0</v>
      </c>
      <c r="Y34" s="20">
        <f t="shared" si="19"/>
        <v>1294</v>
      </c>
      <c r="Z34" s="44">
        <f>'liczba dni zwłoki'!$E$21</f>
        <v>0</v>
      </c>
      <c r="AA34" s="44">
        <f>'liczba dni zwłoki'!$F$21</f>
        <v>99</v>
      </c>
      <c r="AB34" s="43">
        <f t="shared" si="20"/>
        <v>28</v>
      </c>
      <c r="AC34" s="45">
        <f>'liczba dni zwłoki'!$H$21</f>
        <v>0</v>
      </c>
      <c r="AD34" s="45">
        <f>'liczba dni zwłoki'!$I$21</f>
        <v>99</v>
      </c>
      <c r="AE34" s="45">
        <f t="shared" si="21"/>
        <v>28</v>
      </c>
    </row>
    <row r="35" spans="1:31" ht="16.5" thickTop="1" thickBot="1" x14ac:dyDescent="0.3">
      <c r="A35" s="30">
        <v>8</v>
      </c>
      <c r="B35" s="1" t="s">
        <v>13</v>
      </c>
      <c r="C35" s="2">
        <v>176</v>
      </c>
      <c r="D35" s="2">
        <v>30</v>
      </c>
      <c r="E35" s="20">
        <f t="shared" si="22"/>
        <v>1150</v>
      </c>
      <c r="F35" s="44">
        <f>'liczba dni zwłoki'!$E$12</f>
        <v>240</v>
      </c>
      <c r="G35" s="44">
        <f>'liczba dni zwłoki'!$F$12</f>
        <v>132</v>
      </c>
      <c r="H35" s="47">
        <f t="shared" si="12"/>
        <v>109</v>
      </c>
      <c r="I35" s="45">
        <f>'liczba dni zwłoki'!$H$12</f>
        <v>144</v>
      </c>
      <c r="J35" s="45">
        <f>'liczba dni zwłoki'!$I$12</f>
        <v>130</v>
      </c>
      <c r="K35" s="46">
        <f t="shared" si="13"/>
        <v>78</v>
      </c>
      <c r="L35" s="156">
        <f t="shared" si="14"/>
        <v>1.0678260869565217</v>
      </c>
      <c r="M35" s="157">
        <f t="shared" si="15"/>
        <v>1076.9543973941368</v>
      </c>
      <c r="N35" s="158">
        <f t="shared" si="16"/>
        <v>73.045602605863223</v>
      </c>
      <c r="O35" s="158">
        <f t="shared" si="17"/>
        <v>1150</v>
      </c>
      <c r="P35" s="158">
        <f t="shared" si="18"/>
        <v>1150</v>
      </c>
      <c r="Q35" s="158"/>
      <c r="S35" s="30">
        <v>18</v>
      </c>
      <c r="T35" s="1" t="s">
        <v>190</v>
      </c>
      <c r="U35" s="2">
        <v>176</v>
      </c>
      <c r="V35" s="2">
        <v>0</v>
      </c>
      <c r="W35" s="2">
        <v>25</v>
      </c>
      <c r="X35" s="2">
        <v>0</v>
      </c>
      <c r="Y35" s="20">
        <f t="shared" si="19"/>
        <v>1306</v>
      </c>
      <c r="Z35" s="44">
        <f>'liczba dni zwłoki'!$E$22</f>
        <v>0</v>
      </c>
      <c r="AA35" s="44">
        <f>'liczba dni zwłoki'!$F$22</f>
        <v>69</v>
      </c>
      <c r="AB35" s="43">
        <f t="shared" si="20"/>
        <v>20</v>
      </c>
      <c r="AC35" s="45">
        <f>'liczba dni zwłoki'!$H$22</f>
        <v>0</v>
      </c>
      <c r="AD35" s="45">
        <f>'liczba dni zwłoki'!$I$22</f>
        <v>69</v>
      </c>
      <c r="AE35" s="45">
        <f t="shared" si="21"/>
        <v>20</v>
      </c>
    </row>
    <row r="36" spans="1:31" ht="16.5" thickTop="1" thickBot="1" x14ac:dyDescent="0.3">
      <c r="A36" s="30">
        <v>9</v>
      </c>
      <c r="B36" s="1" t="s">
        <v>14</v>
      </c>
      <c r="C36" s="2">
        <v>176</v>
      </c>
      <c r="D36" s="2">
        <v>30</v>
      </c>
      <c r="E36" s="20">
        <f t="shared" si="22"/>
        <v>1150</v>
      </c>
      <c r="F36" s="44">
        <f>'liczba dni zwłoki'!$E$13</f>
        <v>212</v>
      </c>
      <c r="G36" s="44">
        <f>'liczba dni zwłoki'!$F$13</f>
        <v>132</v>
      </c>
      <c r="H36" s="47">
        <f t="shared" si="12"/>
        <v>100</v>
      </c>
      <c r="I36" s="45">
        <f>'liczba dni zwłoki'!$H$13</f>
        <v>144</v>
      </c>
      <c r="J36" s="45">
        <f>'liczba dni zwłoki'!$I$13</f>
        <v>130</v>
      </c>
      <c r="K36" s="46">
        <f t="shared" si="13"/>
        <v>78</v>
      </c>
      <c r="L36" s="156">
        <f t="shared" si="14"/>
        <v>1.0678260869565217</v>
      </c>
      <c r="M36" s="157">
        <f t="shared" si="15"/>
        <v>1076.9543973941368</v>
      </c>
      <c r="N36" s="158">
        <f t="shared" si="16"/>
        <v>73.045602605863223</v>
      </c>
      <c r="O36" s="158">
        <f t="shared" si="17"/>
        <v>1150</v>
      </c>
      <c r="P36" s="158">
        <f t="shared" si="18"/>
        <v>1150</v>
      </c>
      <c r="Q36" s="158"/>
      <c r="S36" s="30">
        <v>19</v>
      </c>
      <c r="T36" s="1" t="s">
        <v>240</v>
      </c>
      <c r="U36" s="2">
        <v>177</v>
      </c>
      <c r="V36" s="2">
        <v>0</v>
      </c>
      <c r="W36" s="2">
        <v>24</v>
      </c>
      <c r="X36" s="2">
        <v>0</v>
      </c>
      <c r="Y36" s="20">
        <f t="shared" si="19"/>
        <v>1302</v>
      </c>
      <c r="Z36" s="44">
        <f>'liczba dni zwłoki'!$E$23</f>
        <v>0</v>
      </c>
      <c r="AA36" s="44">
        <f>'liczba dni zwłoki'!$F$23</f>
        <v>36</v>
      </c>
      <c r="AB36" s="43">
        <f t="shared" si="20"/>
        <v>10</v>
      </c>
      <c r="AC36" s="45">
        <f>'liczba dni zwłoki'!$H$23</f>
        <v>0</v>
      </c>
      <c r="AD36" s="45">
        <f>'liczba dni zwłoki'!$I$23</f>
        <v>36</v>
      </c>
      <c r="AE36" s="45">
        <f t="shared" si="21"/>
        <v>10</v>
      </c>
    </row>
    <row r="37" spans="1:31" ht="16.5" thickTop="1" thickBot="1" x14ac:dyDescent="0.3">
      <c r="A37" s="30">
        <v>10</v>
      </c>
      <c r="B37" s="1" t="s">
        <v>36</v>
      </c>
      <c r="C37" s="2">
        <v>176</v>
      </c>
      <c r="D37" s="22">
        <v>30</v>
      </c>
      <c r="E37" s="23">
        <f t="shared" si="22"/>
        <v>1150</v>
      </c>
      <c r="F37" s="44">
        <f>'liczba dni zwłoki'!$E$14</f>
        <v>181</v>
      </c>
      <c r="G37" s="44">
        <f>'liczba dni zwłoki'!$F$14</f>
        <v>132</v>
      </c>
      <c r="H37" s="47">
        <f t="shared" si="12"/>
        <v>90</v>
      </c>
      <c r="I37" s="45">
        <f>'liczba dni zwłoki'!$H$14</f>
        <v>138</v>
      </c>
      <c r="J37" s="45">
        <f>'liczba dni zwłoki'!$I$14</f>
        <v>130</v>
      </c>
      <c r="K37" s="46">
        <f t="shared" si="13"/>
        <v>76</v>
      </c>
      <c r="L37" s="156">
        <f>(E37+K37)/E37</f>
        <v>1.0660869565217392</v>
      </c>
      <c r="M37" s="157">
        <f t="shared" si="15"/>
        <v>1078.7112561174549</v>
      </c>
      <c r="N37" s="158">
        <f t="shared" si="16"/>
        <v>71.288743882545077</v>
      </c>
      <c r="O37" s="158">
        <f t="shared" si="17"/>
        <v>1150</v>
      </c>
      <c r="P37" s="158">
        <f>O37-Q37</f>
        <v>253.86802329029888</v>
      </c>
      <c r="Q37" s="158">
        <f>N38</f>
        <v>896.13197670970112</v>
      </c>
      <c r="X37" s="24" t="s">
        <v>47</v>
      </c>
      <c r="Y37" s="33">
        <f>SUM(Y28:Y36)</f>
        <v>11898</v>
      </c>
      <c r="Z37" s="33"/>
      <c r="AA37" s="33"/>
      <c r="AB37" s="34">
        <f>SUM(AB28:AB36)</f>
        <v>453</v>
      </c>
      <c r="AC37" s="34"/>
      <c r="AD37" s="34"/>
      <c r="AE37" s="34">
        <f>SUM(AE28:AE36)</f>
        <v>377</v>
      </c>
    </row>
    <row r="38" spans="1:31" ht="16.5" thickTop="1" thickBot="1" x14ac:dyDescent="0.3">
      <c r="A38" s="12"/>
      <c r="B38" s="13"/>
      <c r="C38" s="14"/>
      <c r="D38" s="24" t="s">
        <v>46</v>
      </c>
      <c r="E38" s="35">
        <f>SUM(E28:E37)</f>
        <v>11534</v>
      </c>
      <c r="F38" s="35"/>
      <c r="G38" s="35"/>
      <c r="H38" s="25">
        <f>SUM(H28:H37)</f>
        <v>1337</v>
      </c>
      <c r="I38" s="25"/>
      <c r="J38" s="25"/>
      <c r="K38" s="25">
        <f t="shared" ref="K38" si="23">SUM(K28:K37)</f>
        <v>975</v>
      </c>
      <c r="L38" s="155"/>
      <c r="M38" s="159">
        <f>SUM(M28:M37)</f>
        <v>10637.868023290299</v>
      </c>
      <c r="N38" s="159">
        <f t="shared" si="16"/>
        <v>896.13197670970112</v>
      </c>
      <c r="O38" s="159">
        <f t="shared" si="17"/>
        <v>11534</v>
      </c>
      <c r="P38" s="159">
        <f>SUM(P28:P37)</f>
        <v>10637.868023290299</v>
      </c>
      <c r="Q38" s="159">
        <f>SUM(Q28:Q37)</f>
        <v>896.13197670970112</v>
      </c>
    </row>
    <row r="39" spans="1:31" ht="15.75" thickTop="1" x14ac:dyDescent="0.25">
      <c r="A39" s="3"/>
      <c r="B39" s="8"/>
      <c r="C39" s="4"/>
      <c r="D39" s="4"/>
      <c r="E39" s="15"/>
      <c r="F39" s="4"/>
      <c r="G39" s="4"/>
      <c r="H39" s="16"/>
      <c r="I39" s="16"/>
      <c r="J39" s="16"/>
    </row>
    <row r="40" spans="1:31" x14ac:dyDescent="0.25">
      <c r="A40" s="3"/>
      <c r="B40" s="8"/>
      <c r="C40" s="4"/>
      <c r="D40" s="4"/>
      <c r="E40" s="15"/>
      <c r="F40" s="4"/>
      <c r="G40" s="4"/>
      <c r="H40" s="16"/>
      <c r="I40" s="16"/>
      <c r="J40" s="16"/>
    </row>
    <row r="41" spans="1:31" x14ac:dyDescent="0.25">
      <c r="A41" s="3"/>
      <c r="B41" s="8"/>
      <c r="C41" s="4"/>
      <c r="D41" s="4"/>
      <c r="E41" s="15"/>
      <c r="F41" s="4"/>
      <c r="G41" s="4"/>
      <c r="H41" s="16"/>
      <c r="I41" s="16"/>
      <c r="J41" s="16"/>
    </row>
    <row r="42" spans="1:31" x14ac:dyDescent="0.25">
      <c r="A42" s="3"/>
      <c r="B42" s="8"/>
      <c r="C42" s="4"/>
      <c r="D42" s="4"/>
      <c r="E42" s="15"/>
      <c r="F42" s="4"/>
      <c r="G42" s="4"/>
      <c r="H42" s="16"/>
      <c r="I42" s="16"/>
      <c r="J42" s="16"/>
    </row>
    <row r="44" spans="1:31" ht="15.75" customHeight="1" x14ac:dyDescent="0.3">
      <c r="A44" s="170" t="s">
        <v>60</v>
      </c>
      <c r="B44" s="170"/>
      <c r="C44" s="170"/>
      <c r="D44" s="170"/>
      <c r="E44" s="170"/>
      <c r="F44" s="170"/>
      <c r="G44" s="170"/>
      <c r="H44" s="170"/>
      <c r="I44" s="170"/>
      <c r="J44" s="170"/>
      <c r="K44" s="170"/>
      <c r="L44" s="133"/>
      <c r="M44" s="133"/>
      <c r="N44" s="133"/>
      <c r="O44" s="133"/>
      <c r="P44" s="133"/>
      <c r="Q44" s="133"/>
      <c r="R44" s="131"/>
      <c r="S44" s="170" t="s">
        <v>60</v>
      </c>
      <c r="T44" s="170"/>
      <c r="U44" s="170"/>
      <c r="V44" s="170"/>
      <c r="W44" s="170"/>
      <c r="X44" s="170"/>
      <c r="Y44" s="170"/>
      <c r="Z44" s="170"/>
      <c r="AA44" s="170"/>
      <c r="AB44" s="170"/>
      <c r="AC44" s="170"/>
      <c r="AD44" s="170"/>
      <c r="AE44" s="170"/>
    </row>
    <row r="45" spans="1:31" ht="15.75" customHeight="1" thickBot="1" x14ac:dyDescent="0.3">
      <c r="C45" s="18"/>
      <c r="D45" s="18"/>
    </row>
    <row r="46" spans="1:31" ht="38.25" customHeight="1" thickTop="1" thickBot="1" x14ac:dyDescent="0.3">
      <c r="F46" s="187" t="s">
        <v>152</v>
      </c>
      <c r="G46" s="188"/>
      <c r="H46" s="189"/>
      <c r="I46" s="174" t="s">
        <v>151</v>
      </c>
      <c r="J46" s="175"/>
      <c r="K46" s="176"/>
      <c r="L46" s="153"/>
      <c r="M46" s="153"/>
      <c r="N46" s="153"/>
      <c r="O46" s="153"/>
      <c r="P46" s="153"/>
      <c r="Q46" s="153"/>
      <c r="Z46" s="187" t="s">
        <v>152</v>
      </c>
      <c r="AA46" s="188"/>
      <c r="AB46" s="189"/>
      <c r="AC46" s="174" t="s">
        <v>151</v>
      </c>
      <c r="AD46" s="175"/>
      <c r="AE46" s="176"/>
    </row>
    <row r="47" spans="1:31" ht="45.75" customHeight="1" thickTop="1" thickBot="1" x14ac:dyDescent="0.3">
      <c r="A47" s="177" t="s">
        <v>0</v>
      </c>
      <c r="B47" s="179" t="s">
        <v>1</v>
      </c>
      <c r="C47" s="183" t="s">
        <v>2</v>
      </c>
      <c r="D47" s="184"/>
      <c r="E47" s="181" t="s">
        <v>3</v>
      </c>
      <c r="F47" s="190" t="s">
        <v>38</v>
      </c>
      <c r="G47" s="191"/>
      <c r="H47" s="185" t="s">
        <v>37</v>
      </c>
      <c r="I47" s="192" t="s">
        <v>150</v>
      </c>
      <c r="J47" s="193"/>
      <c r="K47" s="173" t="s">
        <v>48</v>
      </c>
      <c r="L47" s="166" t="s">
        <v>243</v>
      </c>
      <c r="M47" s="168" t="s">
        <v>241</v>
      </c>
      <c r="N47" s="168" t="s">
        <v>185</v>
      </c>
      <c r="O47" s="168" t="s">
        <v>183</v>
      </c>
      <c r="P47" s="168" t="s">
        <v>244</v>
      </c>
      <c r="Q47" s="168" t="s">
        <v>245</v>
      </c>
      <c r="S47" s="177" t="s">
        <v>0</v>
      </c>
      <c r="T47" s="179" t="s">
        <v>1</v>
      </c>
      <c r="U47" s="194" t="s">
        <v>2</v>
      </c>
      <c r="V47" s="195"/>
      <c r="W47" s="195"/>
      <c r="X47" s="196"/>
      <c r="Y47" s="181" t="s">
        <v>3</v>
      </c>
      <c r="Z47" s="197" t="s">
        <v>38</v>
      </c>
      <c r="AA47" s="197"/>
      <c r="AB47" s="185" t="s">
        <v>37</v>
      </c>
      <c r="AC47" s="192" t="s">
        <v>150</v>
      </c>
      <c r="AD47" s="193"/>
      <c r="AE47" s="171" t="s">
        <v>48</v>
      </c>
    </row>
    <row r="48" spans="1:31" ht="15.75" customHeight="1" thickTop="1" thickBot="1" x14ac:dyDescent="0.3">
      <c r="A48" s="178"/>
      <c r="B48" s="180"/>
      <c r="C48" s="19" t="s">
        <v>4</v>
      </c>
      <c r="D48" s="19" t="s">
        <v>5</v>
      </c>
      <c r="E48" s="182"/>
      <c r="F48" s="78" t="s">
        <v>197</v>
      </c>
      <c r="G48" s="78" t="s">
        <v>198</v>
      </c>
      <c r="H48" s="186"/>
      <c r="I48" s="80" t="s">
        <v>197</v>
      </c>
      <c r="J48" s="79" t="s">
        <v>198</v>
      </c>
      <c r="K48" s="173"/>
      <c r="L48" s="167"/>
      <c r="M48" s="169"/>
      <c r="N48" s="169"/>
      <c r="O48" s="169"/>
      <c r="P48" s="169"/>
      <c r="Q48" s="169"/>
      <c r="S48" s="178"/>
      <c r="T48" s="180"/>
      <c r="U48" s="28" t="s">
        <v>44</v>
      </c>
      <c r="V48" s="19" t="s">
        <v>4</v>
      </c>
      <c r="W48" s="29" t="s">
        <v>45</v>
      </c>
      <c r="X48" s="19" t="s">
        <v>5</v>
      </c>
      <c r="Y48" s="182"/>
      <c r="Z48" s="78" t="s">
        <v>197</v>
      </c>
      <c r="AA48" s="52" t="s">
        <v>198</v>
      </c>
      <c r="AB48" s="186"/>
      <c r="AC48" s="79" t="s">
        <v>197</v>
      </c>
      <c r="AD48" s="80" t="s">
        <v>198</v>
      </c>
      <c r="AE48" s="172"/>
    </row>
    <row r="49" spans="1:31" ht="16.5" thickTop="1" thickBot="1" x14ac:dyDescent="0.3">
      <c r="A49" s="30">
        <v>1</v>
      </c>
      <c r="B49" s="1" t="s">
        <v>6</v>
      </c>
      <c r="C49" s="2">
        <v>60</v>
      </c>
      <c r="D49" s="2">
        <v>1</v>
      </c>
      <c r="E49" s="20">
        <f>C49*5+D49*9</f>
        <v>309</v>
      </c>
      <c r="F49" s="44">
        <f>'liczba dni zwłoki'!$E$5</f>
        <v>455</v>
      </c>
      <c r="G49" s="44">
        <f>'liczba dni zwłoki'!$F$5</f>
        <v>132</v>
      </c>
      <c r="H49" s="47">
        <f>ROUND(((E49*0.1*F49)/365)+((E49*0.08*G49)/365),0)</f>
        <v>47</v>
      </c>
      <c r="I49" s="45">
        <f>'liczba dni zwłoki'!$H$5</f>
        <v>323</v>
      </c>
      <c r="J49" s="45">
        <f>'liczba dni zwłoki'!$I$5</f>
        <v>130</v>
      </c>
      <c r="K49" s="46">
        <f>ROUND((((E49*0.1*I49)/365)+((E49*0.08*J49)/365)),0)</f>
        <v>36</v>
      </c>
      <c r="L49" s="156">
        <f>(E49+K49)/E49</f>
        <v>1.116504854368932</v>
      </c>
      <c r="M49" s="157">
        <f>E49/L49</f>
        <v>276.75652173913045</v>
      </c>
      <c r="N49" s="158">
        <f>E49-M49</f>
        <v>32.243478260869551</v>
      </c>
      <c r="O49" s="158">
        <f>M49+N49</f>
        <v>309</v>
      </c>
      <c r="P49" s="158">
        <f>O49</f>
        <v>309</v>
      </c>
      <c r="Q49" s="158"/>
      <c r="S49" s="30">
        <v>11</v>
      </c>
      <c r="T49" s="1" t="s">
        <v>39</v>
      </c>
      <c r="U49" s="2">
        <v>51</v>
      </c>
      <c r="V49" s="2">
        <v>7</v>
      </c>
      <c r="W49" s="2">
        <v>1</v>
      </c>
      <c r="X49" s="2">
        <v>0</v>
      </c>
      <c r="Y49" s="20">
        <f>U49*6+V49*5+W49*10+X49*9</f>
        <v>351</v>
      </c>
      <c r="Z49" s="44">
        <f>'liczba dni zwłoki'!$E$15</f>
        <v>149</v>
      </c>
      <c r="AA49" s="44">
        <f>'liczba dni zwłoki'!$F$15</f>
        <v>132</v>
      </c>
      <c r="AB49" s="43">
        <f>ROUND((((Y49*0.1*Z49)/365)+((Y49*0.08*AA49)/365)),0)</f>
        <v>24</v>
      </c>
      <c r="AC49" s="45">
        <f>'liczba dni zwłoki'!$H$15</f>
        <v>106</v>
      </c>
      <c r="AD49" s="45">
        <f>'liczba dni zwłoki'!$I$15</f>
        <v>130</v>
      </c>
      <c r="AE49" s="45">
        <f>ROUND((((Y49*0.1*AC49)/365)+((Y49*0.08*AD49)/365)),0)</f>
        <v>20</v>
      </c>
    </row>
    <row r="50" spans="1:31" ht="16.5" thickTop="1" thickBot="1" x14ac:dyDescent="0.3">
      <c r="A50" s="30">
        <v>2</v>
      </c>
      <c r="B50" s="1" t="s">
        <v>7</v>
      </c>
      <c r="C50" s="2">
        <v>60</v>
      </c>
      <c r="D50" s="2">
        <v>1</v>
      </c>
      <c r="E50" s="20">
        <f>+C50*5+D50*9</f>
        <v>309</v>
      </c>
      <c r="F50" s="44">
        <f>'liczba dni zwłoki'!$E$6</f>
        <v>422</v>
      </c>
      <c r="G50" s="44">
        <f>'liczba dni zwłoki'!$F$6</f>
        <v>132</v>
      </c>
      <c r="H50" s="47">
        <f t="shared" ref="H50:H58" si="24">ROUND(((E50*0.1*F50)/365)+((E50*0.08*G50)/365),0)</f>
        <v>45</v>
      </c>
      <c r="I50" s="45">
        <f>'liczba dni zwłoki'!$H$6</f>
        <v>290</v>
      </c>
      <c r="J50" s="45">
        <f>'liczba dni zwłoki'!$I$6</f>
        <v>130</v>
      </c>
      <c r="K50" s="46">
        <f t="shared" ref="K50:K58" si="25">ROUND((((E50*0.1*I50)/365)+((E50*0.08*J50)/365)),0)</f>
        <v>33</v>
      </c>
      <c r="L50" s="156">
        <f t="shared" ref="L50:L57" si="26">(E50+K50)/E50</f>
        <v>1.1067961165048543</v>
      </c>
      <c r="M50" s="157">
        <f t="shared" ref="M50:M58" si="27">E50/L50</f>
        <v>279.18421052631578</v>
      </c>
      <c r="N50" s="158">
        <f t="shared" ref="N50:N59" si="28">E50-M50</f>
        <v>29.81578947368422</v>
      </c>
      <c r="O50" s="158">
        <f t="shared" ref="O50:O59" si="29">M50+N50</f>
        <v>309</v>
      </c>
      <c r="P50" s="158">
        <f t="shared" ref="P50:P57" si="30">O50</f>
        <v>309</v>
      </c>
      <c r="Q50" s="158"/>
      <c r="S50" s="30">
        <v>12</v>
      </c>
      <c r="T50" s="1" t="s">
        <v>40</v>
      </c>
      <c r="U50" s="2">
        <v>51</v>
      </c>
      <c r="V50" s="2">
        <v>7</v>
      </c>
      <c r="W50" s="2">
        <v>1</v>
      </c>
      <c r="X50" s="2">
        <v>0</v>
      </c>
      <c r="Y50" s="20">
        <f t="shared" ref="Y50:Y57" si="31">U50*6+V50*5+W50*10+X50*9</f>
        <v>351</v>
      </c>
      <c r="Z50" s="44">
        <f>'liczba dni zwłoki'!$E$16</f>
        <v>120</v>
      </c>
      <c r="AA50" s="44">
        <f>'liczba dni zwłoki'!$F$16</f>
        <v>132</v>
      </c>
      <c r="AB50" s="43">
        <f t="shared" ref="AB50:AB55" si="32">ROUND((((Y50*0.1*Z50)/365)+((Y50*0.08*AA50)/365)),0)</f>
        <v>22</v>
      </c>
      <c r="AC50" s="45">
        <f>'liczba dni zwłoki'!$H$16</f>
        <v>77</v>
      </c>
      <c r="AD50" s="45">
        <f>'liczba dni zwłoki'!$I$16</f>
        <v>130</v>
      </c>
      <c r="AE50" s="45">
        <f t="shared" ref="AE50:AE55" si="33">ROUND((((Y50*0.1*AC50)/365)+((Y50*0.08*AD50)/365)),0)</f>
        <v>17</v>
      </c>
    </row>
    <row r="51" spans="1:31" ht="16.5" thickTop="1" thickBot="1" x14ac:dyDescent="0.3">
      <c r="A51" s="30">
        <v>3</v>
      </c>
      <c r="B51" s="1" t="s">
        <v>8</v>
      </c>
      <c r="C51" s="2">
        <v>60</v>
      </c>
      <c r="D51" s="2">
        <v>1</v>
      </c>
      <c r="E51" s="20">
        <f>C51*5+D51*9</f>
        <v>309</v>
      </c>
      <c r="F51" s="44">
        <f>'liczba dni zwłoki'!$E$7</f>
        <v>393</v>
      </c>
      <c r="G51" s="44">
        <f>'liczba dni zwłoki'!$F$7</f>
        <v>132</v>
      </c>
      <c r="H51" s="47">
        <f t="shared" si="24"/>
        <v>42</v>
      </c>
      <c r="I51" s="45">
        <f>'liczba dni zwłoki'!$H$7</f>
        <v>261</v>
      </c>
      <c r="J51" s="45">
        <f>'liczba dni zwłoki'!$I$7</f>
        <v>130</v>
      </c>
      <c r="K51" s="46">
        <f t="shared" si="25"/>
        <v>31</v>
      </c>
      <c r="L51" s="156">
        <f t="shared" si="26"/>
        <v>1.1003236245954693</v>
      </c>
      <c r="M51" s="157">
        <f t="shared" si="27"/>
        <v>280.82647058823528</v>
      </c>
      <c r="N51" s="158">
        <f t="shared" si="28"/>
        <v>28.173529411764719</v>
      </c>
      <c r="O51" s="158">
        <f t="shared" si="29"/>
        <v>309</v>
      </c>
      <c r="P51" s="158">
        <f t="shared" si="30"/>
        <v>309</v>
      </c>
      <c r="Q51" s="158"/>
      <c r="S51" s="30">
        <v>13</v>
      </c>
      <c r="T51" s="1" t="s">
        <v>41</v>
      </c>
      <c r="U51" s="2">
        <v>51</v>
      </c>
      <c r="V51" s="2">
        <v>7</v>
      </c>
      <c r="W51" s="2">
        <v>1</v>
      </c>
      <c r="X51" s="2">
        <v>0</v>
      </c>
      <c r="Y51" s="20">
        <f t="shared" si="31"/>
        <v>351</v>
      </c>
      <c r="Z51" s="44">
        <f>'liczba dni zwłoki'!$E$17</f>
        <v>90</v>
      </c>
      <c r="AA51" s="44">
        <f>'liczba dni zwłoki'!$F$17</f>
        <v>132</v>
      </c>
      <c r="AB51" s="43">
        <f t="shared" si="32"/>
        <v>19</v>
      </c>
      <c r="AC51" s="45">
        <f>'liczba dni zwłoki'!$H$17</f>
        <v>47</v>
      </c>
      <c r="AD51" s="45">
        <f>'liczba dni zwłoki'!$I$17</f>
        <v>130</v>
      </c>
      <c r="AE51" s="45">
        <f t="shared" si="33"/>
        <v>15</v>
      </c>
    </row>
    <row r="52" spans="1:31" ht="16.5" thickTop="1" thickBot="1" x14ac:dyDescent="0.3">
      <c r="A52" s="30">
        <v>4</v>
      </c>
      <c r="B52" s="1" t="s">
        <v>9</v>
      </c>
      <c r="C52" s="2">
        <v>60</v>
      </c>
      <c r="D52" s="2">
        <v>1</v>
      </c>
      <c r="E52" s="20">
        <f>C52*5+D52*9</f>
        <v>309</v>
      </c>
      <c r="F52" s="44">
        <f>'liczba dni zwłoki'!$E$8</f>
        <v>363</v>
      </c>
      <c r="G52" s="44">
        <f>'liczba dni zwłoki'!$F$8</f>
        <v>132</v>
      </c>
      <c r="H52" s="47">
        <f t="shared" si="24"/>
        <v>40</v>
      </c>
      <c r="I52" s="45">
        <f>'liczba dni zwłoki'!$H$8</f>
        <v>231</v>
      </c>
      <c r="J52" s="45">
        <f>'liczba dni zwłoki'!$I$8</f>
        <v>130</v>
      </c>
      <c r="K52" s="46">
        <f t="shared" si="25"/>
        <v>28</v>
      </c>
      <c r="L52" s="156">
        <f t="shared" si="26"/>
        <v>1.0906148867313916</v>
      </c>
      <c r="M52" s="157">
        <f t="shared" si="27"/>
        <v>283.32640949554894</v>
      </c>
      <c r="N52" s="158">
        <f t="shared" si="28"/>
        <v>25.673590504451056</v>
      </c>
      <c r="O52" s="158">
        <f t="shared" si="29"/>
        <v>309</v>
      </c>
      <c r="P52" s="158">
        <f t="shared" si="30"/>
        <v>309</v>
      </c>
      <c r="Q52" s="158"/>
      <c r="S52" s="30">
        <v>14</v>
      </c>
      <c r="T52" s="1" t="s">
        <v>42</v>
      </c>
      <c r="U52" s="2">
        <v>52</v>
      </c>
      <c r="V52" s="2">
        <v>7</v>
      </c>
      <c r="W52" s="2">
        <v>1</v>
      </c>
      <c r="X52" s="2">
        <v>0</v>
      </c>
      <c r="Y52" s="20">
        <f t="shared" si="31"/>
        <v>357</v>
      </c>
      <c r="Z52" s="44">
        <f>'liczba dni zwłoki'!$E$18</f>
        <v>58</v>
      </c>
      <c r="AA52" s="44">
        <f>'liczba dni zwłoki'!$F$18</f>
        <v>132</v>
      </c>
      <c r="AB52" s="43">
        <f t="shared" si="32"/>
        <v>16</v>
      </c>
      <c r="AC52" s="45">
        <f>'liczba dni zwłoki'!$H$18</f>
        <v>15</v>
      </c>
      <c r="AD52" s="45">
        <f>'liczba dni zwłoki'!$I$18</f>
        <v>130</v>
      </c>
      <c r="AE52" s="45">
        <f t="shared" si="33"/>
        <v>12</v>
      </c>
    </row>
    <row r="53" spans="1:31" ht="16.5" thickTop="1" thickBot="1" x14ac:dyDescent="0.3">
      <c r="A53" s="30">
        <v>5</v>
      </c>
      <c r="B53" s="1" t="s">
        <v>10</v>
      </c>
      <c r="C53" s="2">
        <v>60</v>
      </c>
      <c r="D53" s="2">
        <v>1</v>
      </c>
      <c r="E53" s="20">
        <f t="shared" ref="E53:E58" si="34">C53*5+D53*9</f>
        <v>309</v>
      </c>
      <c r="F53" s="44">
        <f>'liczba dni zwłoki'!$E$9</f>
        <v>330</v>
      </c>
      <c r="G53" s="44">
        <f>'liczba dni zwłoki'!$F$9</f>
        <v>132</v>
      </c>
      <c r="H53" s="47">
        <f t="shared" si="24"/>
        <v>37</v>
      </c>
      <c r="I53" s="45">
        <f>'liczba dni zwłoki'!$H$9</f>
        <v>198</v>
      </c>
      <c r="J53" s="45">
        <f>'liczba dni zwłoki'!$I$9</f>
        <v>130</v>
      </c>
      <c r="K53" s="46">
        <f t="shared" si="25"/>
        <v>26</v>
      </c>
      <c r="L53" s="156">
        <f t="shared" si="26"/>
        <v>1.0841423948220066</v>
      </c>
      <c r="M53" s="157">
        <f t="shared" si="27"/>
        <v>285.01791044776115</v>
      </c>
      <c r="N53" s="158">
        <f t="shared" si="28"/>
        <v>23.982089552238847</v>
      </c>
      <c r="O53" s="158">
        <f t="shared" si="29"/>
        <v>309</v>
      </c>
      <c r="P53" s="158">
        <f t="shared" si="30"/>
        <v>309</v>
      </c>
      <c r="Q53" s="158"/>
      <c r="S53" s="30">
        <v>15</v>
      </c>
      <c r="T53" s="1" t="s">
        <v>43</v>
      </c>
      <c r="U53" s="2">
        <v>52</v>
      </c>
      <c r="V53" s="2">
        <v>7</v>
      </c>
      <c r="W53" s="2">
        <v>1</v>
      </c>
      <c r="X53" s="2">
        <v>0</v>
      </c>
      <c r="Y53" s="20">
        <f t="shared" si="31"/>
        <v>357</v>
      </c>
      <c r="Z53" s="44">
        <f>'liczba dni zwłoki'!$E$19</f>
        <v>28</v>
      </c>
      <c r="AA53" s="44">
        <f>'liczba dni zwłoki'!$F$19</f>
        <v>132</v>
      </c>
      <c r="AB53" s="43">
        <f t="shared" si="32"/>
        <v>13</v>
      </c>
      <c r="AC53" s="45">
        <f>'liczba dni zwłoki'!$H$19</f>
        <v>0</v>
      </c>
      <c r="AD53" s="45">
        <f>'liczba dni zwłoki'!$I$19</f>
        <v>130</v>
      </c>
      <c r="AE53" s="45">
        <f t="shared" si="33"/>
        <v>10</v>
      </c>
    </row>
    <row r="54" spans="1:31" ht="16.5" thickTop="1" thickBot="1" x14ac:dyDescent="0.3">
      <c r="A54" s="30">
        <v>6</v>
      </c>
      <c r="B54" s="1" t="s">
        <v>11</v>
      </c>
      <c r="C54" s="2">
        <v>59</v>
      </c>
      <c r="D54" s="2">
        <v>1</v>
      </c>
      <c r="E54" s="20">
        <f t="shared" si="34"/>
        <v>304</v>
      </c>
      <c r="F54" s="44">
        <f>'liczba dni zwłoki'!$E$10</f>
        <v>302</v>
      </c>
      <c r="G54" s="44">
        <f>'liczba dni zwłoki'!$F$10</f>
        <v>132</v>
      </c>
      <c r="H54" s="47">
        <f t="shared" si="24"/>
        <v>34</v>
      </c>
      <c r="I54" s="45">
        <f>'liczba dni zwłoki'!$H$10</f>
        <v>170</v>
      </c>
      <c r="J54" s="45">
        <f>'liczba dni zwłoki'!$I$10</f>
        <v>130</v>
      </c>
      <c r="K54" s="46">
        <f t="shared" si="25"/>
        <v>23</v>
      </c>
      <c r="L54" s="156">
        <f t="shared" si="26"/>
        <v>1.075657894736842</v>
      </c>
      <c r="M54" s="157">
        <f t="shared" si="27"/>
        <v>282.6177370030581</v>
      </c>
      <c r="N54" s="158">
        <f t="shared" si="28"/>
        <v>21.382262996941904</v>
      </c>
      <c r="O54" s="158">
        <f t="shared" si="29"/>
        <v>304</v>
      </c>
      <c r="P54" s="158">
        <f t="shared" si="30"/>
        <v>304</v>
      </c>
      <c r="Q54" s="158"/>
      <c r="S54" s="30">
        <v>16</v>
      </c>
      <c r="T54" s="1" t="s">
        <v>188</v>
      </c>
      <c r="U54" s="2">
        <v>52</v>
      </c>
      <c r="V54" s="2">
        <v>7</v>
      </c>
      <c r="W54" s="2">
        <v>1</v>
      </c>
      <c r="X54" s="2">
        <v>0</v>
      </c>
      <c r="Y54" s="20">
        <f t="shared" si="31"/>
        <v>357</v>
      </c>
      <c r="Z54" s="44">
        <f>'liczba dni zwłoki'!$E$20</f>
        <v>0</v>
      </c>
      <c r="AA54" s="44">
        <f>'liczba dni zwłoki'!$F$20</f>
        <v>130</v>
      </c>
      <c r="AB54" s="43">
        <f t="shared" si="32"/>
        <v>10</v>
      </c>
      <c r="AC54" s="45">
        <f>'liczba dni zwłoki'!$H$20</f>
        <v>0</v>
      </c>
      <c r="AD54" s="45">
        <f>'liczba dni zwłoki'!$I$20</f>
        <v>129</v>
      </c>
      <c r="AE54" s="45">
        <f t="shared" si="33"/>
        <v>10</v>
      </c>
    </row>
    <row r="55" spans="1:31" ht="16.5" thickTop="1" thickBot="1" x14ac:dyDescent="0.3">
      <c r="A55" s="30">
        <v>7</v>
      </c>
      <c r="B55" s="1" t="s">
        <v>12</v>
      </c>
      <c r="C55" s="2">
        <v>58</v>
      </c>
      <c r="D55" s="2">
        <v>1</v>
      </c>
      <c r="E55" s="20">
        <f t="shared" si="34"/>
        <v>299</v>
      </c>
      <c r="F55" s="44">
        <f>'liczba dni zwłoki'!$E$11</f>
        <v>271</v>
      </c>
      <c r="G55" s="44">
        <f>'liczba dni zwłoki'!$F$11</f>
        <v>132</v>
      </c>
      <c r="H55" s="47">
        <f t="shared" si="24"/>
        <v>31</v>
      </c>
      <c r="I55" s="45">
        <f>'liczba dni zwłoki'!$H$11</f>
        <v>144</v>
      </c>
      <c r="J55" s="45">
        <f>'liczba dni zwłoki'!$I$11</f>
        <v>130</v>
      </c>
      <c r="K55" s="46">
        <f t="shared" si="25"/>
        <v>20</v>
      </c>
      <c r="L55" s="156">
        <f t="shared" si="26"/>
        <v>1.0668896321070234</v>
      </c>
      <c r="M55" s="157">
        <f t="shared" si="27"/>
        <v>280.2539184952978</v>
      </c>
      <c r="N55" s="158">
        <f t="shared" si="28"/>
        <v>18.746081504702204</v>
      </c>
      <c r="O55" s="158">
        <f t="shared" si="29"/>
        <v>299</v>
      </c>
      <c r="P55" s="158">
        <f t="shared" si="30"/>
        <v>299</v>
      </c>
      <c r="Q55" s="158"/>
      <c r="S55" s="30">
        <v>17</v>
      </c>
      <c r="T55" s="1" t="s">
        <v>189</v>
      </c>
      <c r="U55" s="2">
        <v>52</v>
      </c>
      <c r="V55" s="2">
        <v>7</v>
      </c>
      <c r="W55" s="2">
        <v>1</v>
      </c>
      <c r="X55" s="2">
        <v>0</v>
      </c>
      <c r="Y55" s="20">
        <f t="shared" si="31"/>
        <v>357</v>
      </c>
      <c r="Z55" s="44">
        <f>'liczba dni zwłoki'!$E$21</f>
        <v>0</v>
      </c>
      <c r="AA55" s="44">
        <f>'liczba dni zwłoki'!$F$21</f>
        <v>99</v>
      </c>
      <c r="AB55" s="43">
        <f t="shared" si="32"/>
        <v>8</v>
      </c>
      <c r="AC55" s="45">
        <f>'liczba dni zwłoki'!$H$21</f>
        <v>0</v>
      </c>
      <c r="AD55" s="45">
        <f>'liczba dni zwłoki'!$I$21</f>
        <v>99</v>
      </c>
      <c r="AE55" s="45">
        <f t="shared" si="33"/>
        <v>8</v>
      </c>
    </row>
    <row r="56" spans="1:31" ht="16.5" thickTop="1" thickBot="1" x14ac:dyDescent="0.3">
      <c r="A56" s="30">
        <v>8</v>
      </c>
      <c r="B56" s="1" t="s">
        <v>13</v>
      </c>
      <c r="C56" s="2">
        <v>58</v>
      </c>
      <c r="D56" s="2">
        <v>1</v>
      </c>
      <c r="E56" s="20">
        <f t="shared" si="34"/>
        <v>299</v>
      </c>
      <c r="F56" s="44">
        <f>'liczba dni zwłoki'!$E$12</f>
        <v>240</v>
      </c>
      <c r="G56" s="44">
        <f>'liczba dni zwłoki'!$F$12</f>
        <v>132</v>
      </c>
      <c r="H56" s="47">
        <f t="shared" si="24"/>
        <v>28</v>
      </c>
      <c r="I56" s="45">
        <f>'liczba dni zwłoki'!$H$12</f>
        <v>144</v>
      </c>
      <c r="J56" s="45">
        <f>'liczba dni zwłoki'!$I$12</f>
        <v>130</v>
      </c>
      <c r="K56" s="46">
        <f t="shared" si="25"/>
        <v>20</v>
      </c>
      <c r="L56" s="156">
        <f t="shared" si="26"/>
        <v>1.0668896321070234</v>
      </c>
      <c r="M56" s="157">
        <f t="shared" si="27"/>
        <v>280.2539184952978</v>
      </c>
      <c r="N56" s="158">
        <f t="shared" si="28"/>
        <v>18.746081504702204</v>
      </c>
      <c r="O56" s="158">
        <f t="shared" si="29"/>
        <v>299</v>
      </c>
      <c r="P56" s="158">
        <f t="shared" si="30"/>
        <v>299</v>
      </c>
      <c r="Q56" s="158"/>
      <c r="S56" s="30">
        <v>18</v>
      </c>
      <c r="T56" s="1" t="s">
        <v>190</v>
      </c>
      <c r="U56" s="2">
        <v>52</v>
      </c>
      <c r="V56" s="2">
        <v>7</v>
      </c>
      <c r="W56" s="2">
        <v>1</v>
      </c>
      <c r="X56" s="2">
        <v>0</v>
      </c>
      <c r="Y56" s="20">
        <f t="shared" si="31"/>
        <v>357</v>
      </c>
      <c r="Z56" s="44">
        <f>'liczba dni zwłoki'!$E$22</f>
        <v>0</v>
      </c>
      <c r="AA56" s="44">
        <f>'liczba dni zwłoki'!$F$22</f>
        <v>69</v>
      </c>
      <c r="AB56" s="43">
        <v>0</v>
      </c>
      <c r="AC56" s="45">
        <f>'liczba dni zwłoki'!$H$22</f>
        <v>0</v>
      </c>
      <c r="AD56" s="45">
        <f>'liczba dni zwłoki'!$I$22</f>
        <v>69</v>
      </c>
      <c r="AE56" s="45">
        <v>0</v>
      </c>
    </row>
    <row r="57" spans="1:31" ht="16.5" thickTop="1" thickBot="1" x14ac:dyDescent="0.3">
      <c r="A57" s="30">
        <v>9</v>
      </c>
      <c r="B57" s="1" t="s">
        <v>14</v>
      </c>
      <c r="C57" s="2">
        <v>58</v>
      </c>
      <c r="D57" s="2">
        <v>1</v>
      </c>
      <c r="E57" s="20">
        <f t="shared" si="34"/>
        <v>299</v>
      </c>
      <c r="F57" s="44">
        <f>'liczba dni zwłoki'!$E$13</f>
        <v>212</v>
      </c>
      <c r="G57" s="44">
        <f>'liczba dni zwłoki'!$F$13</f>
        <v>132</v>
      </c>
      <c r="H57" s="47">
        <f t="shared" si="24"/>
        <v>26</v>
      </c>
      <c r="I57" s="45">
        <f>'liczba dni zwłoki'!$H$13</f>
        <v>144</v>
      </c>
      <c r="J57" s="45">
        <f>'liczba dni zwłoki'!$I$13</f>
        <v>130</v>
      </c>
      <c r="K57" s="46">
        <f t="shared" si="25"/>
        <v>20</v>
      </c>
      <c r="L57" s="156">
        <f t="shared" si="26"/>
        <v>1.0668896321070234</v>
      </c>
      <c r="M57" s="157">
        <f t="shared" si="27"/>
        <v>280.2539184952978</v>
      </c>
      <c r="N57" s="158">
        <f t="shared" si="28"/>
        <v>18.746081504702204</v>
      </c>
      <c r="O57" s="158">
        <f t="shared" si="29"/>
        <v>299</v>
      </c>
      <c r="P57" s="158">
        <f t="shared" si="30"/>
        <v>299</v>
      </c>
      <c r="Q57" s="158"/>
      <c r="S57" s="30">
        <v>19</v>
      </c>
      <c r="T57" s="1" t="s">
        <v>240</v>
      </c>
      <c r="U57" s="2">
        <v>52</v>
      </c>
      <c r="V57" s="2">
        <v>7</v>
      </c>
      <c r="W57" s="2">
        <v>1</v>
      </c>
      <c r="X57" s="2">
        <v>0</v>
      </c>
      <c r="Y57" s="20">
        <f t="shared" si="31"/>
        <v>357</v>
      </c>
      <c r="Z57" s="44">
        <f>'liczba dni zwłoki'!$E$23</f>
        <v>0</v>
      </c>
      <c r="AA57" s="44">
        <f>'liczba dni zwłoki'!$F$23</f>
        <v>36</v>
      </c>
      <c r="AB57" s="43">
        <v>0</v>
      </c>
      <c r="AC57" s="45">
        <f>'liczba dni zwłoki'!$H$23</f>
        <v>0</v>
      </c>
      <c r="AD57" s="45">
        <f>'liczba dni zwłoki'!$I$23</f>
        <v>36</v>
      </c>
      <c r="AE57" s="45">
        <v>0</v>
      </c>
    </row>
    <row r="58" spans="1:31" ht="16.5" thickTop="1" thickBot="1" x14ac:dyDescent="0.3">
      <c r="A58" s="30">
        <v>10</v>
      </c>
      <c r="B58" s="1" t="s">
        <v>36</v>
      </c>
      <c r="C58" s="2">
        <v>58</v>
      </c>
      <c r="D58" s="22">
        <v>1</v>
      </c>
      <c r="E58" s="23">
        <f t="shared" si="34"/>
        <v>299</v>
      </c>
      <c r="F58" s="44">
        <f>'liczba dni zwłoki'!$E$14</f>
        <v>181</v>
      </c>
      <c r="G58" s="44">
        <f>'liczba dni zwłoki'!$F$14</f>
        <v>132</v>
      </c>
      <c r="H58" s="47">
        <f t="shared" si="24"/>
        <v>23</v>
      </c>
      <c r="I58" s="45">
        <f>'liczba dni zwłoki'!$H$14</f>
        <v>138</v>
      </c>
      <c r="J58" s="45">
        <f>'liczba dni zwłoki'!$I$14</f>
        <v>130</v>
      </c>
      <c r="K58" s="46">
        <f t="shared" si="25"/>
        <v>20</v>
      </c>
      <c r="L58" s="156">
        <f>(E58+K58)/E58</f>
        <v>1.0668896321070234</v>
      </c>
      <c r="M58" s="157">
        <f t="shared" si="27"/>
        <v>280.2539184952978</v>
      </c>
      <c r="N58" s="158">
        <f t="shared" si="28"/>
        <v>18.746081504702204</v>
      </c>
      <c r="O58" s="158">
        <f t="shared" si="29"/>
        <v>299</v>
      </c>
      <c r="P58" s="158">
        <f>O58-Q58</f>
        <v>62.744933781240888</v>
      </c>
      <c r="Q58" s="158">
        <f>N59</f>
        <v>236.25506621875911</v>
      </c>
      <c r="X58" s="24" t="s">
        <v>47</v>
      </c>
      <c r="Y58" s="33">
        <f>SUM(Y49:Y57)</f>
        <v>3195</v>
      </c>
      <c r="Z58" s="33"/>
      <c r="AA58" s="33"/>
      <c r="AB58" s="34">
        <f>SUM(AB49:AB57)</f>
        <v>112</v>
      </c>
      <c r="AC58" s="34"/>
      <c r="AD58" s="34"/>
      <c r="AE58" s="34">
        <f>SUM(AE49:AE57)</f>
        <v>92</v>
      </c>
    </row>
    <row r="59" spans="1:31" ht="16.5" thickTop="1" thickBot="1" x14ac:dyDescent="0.3">
      <c r="A59" s="12"/>
      <c r="B59" s="13"/>
      <c r="C59" s="14"/>
      <c r="D59" s="24" t="s">
        <v>47</v>
      </c>
      <c r="E59" s="35">
        <f>SUM(E49:E58)</f>
        <v>3045</v>
      </c>
      <c r="F59" s="35"/>
      <c r="G59" s="35"/>
      <c r="H59" s="25">
        <f>SUM(H49:H58)</f>
        <v>353</v>
      </c>
      <c r="I59" s="25"/>
      <c r="J59" s="25"/>
      <c r="K59" s="25">
        <f t="shared" ref="K59" si="35">SUM(K49:K58)</f>
        <v>257</v>
      </c>
      <c r="L59" s="155"/>
      <c r="M59" s="159">
        <f>SUM(M49:M58)</f>
        <v>2808.7449337812409</v>
      </c>
      <c r="N59" s="159">
        <f t="shared" si="28"/>
        <v>236.25506621875911</v>
      </c>
      <c r="O59" s="159">
        <f t="shared" si="29"/>
        <v>3045</v>
      </c>
      <c r="P59" s="159">
        <f>SUM(P49:P58)</f>
        <v>2808.7449337812409</v>
      </c>
      <c r="Q59" s="159">
        <f>SUM(Q49:Q58)</f>
        <v>236.25506621875911</v>
      </c>
    </row>
    <row r="60" spans="1:31" ht="15.75" thickTop="1" x14ac:dyDescent="0.25">
      <c r="A60" s="3"/>
      <c r="B60" s="8"/>
      <c r="C60" s="4"/>
      <c r="D60" s="4"/>
      <c r="E60" s="15"/>
      <c r="F60" s="4"/>
      <c r="G60" s="4"/>
      <c r="H60" s="16"/>
      <c r="I60" s="16"/>
      <c r="J60" s="16"/>
    </row>
    <row r="61" spans="1:31" x14ac:dyDescent="0.25">
      <c r="A61" s="3"/>
      <c r="B61" s="8"/>
      <c r="C61" s="4"/>
      <c r="D61" s="4"/>
      <c r="E61" s="15"/>
      <c r="F61" s="4"/>
      <c r="G61" s="4"/>
      <c r="H61" s="16"/>
      <c r="I61" s="16"/>
      <c r="J61" s="16"/>
    </row>
    <row r="62" spans="1:31" x14ac:dyDescent="0.25">
      <c r="A62" s="3"/>
      <c r="B62" s="8"/>
      <c r="C62" s="4"/>
      <c r="D62" s="4"/>
      <c r="E62" s="15"/>
      <c r="F62" s="4"/>
      <c r="G62" s="4"/>
      <c r="H62" s="16"/>
      <c r="I62" s="16"/>
      <c r="J62" s="16"/>
    </row>
    <row r="63" spans="1:31" x14ac:dyDescent="0.25">
      <c r="A63" s="3"/>
      <c r="B63" s="8"/>
      <c r="C63" s="4"/>
      <c r="D63" s="4"/>
      <c r="E63" s="15"/>
      <c r="F63" s="4"/>
      <c r="G63" s="4"/>
      <c r="H63" s="16"/>
      <c r="I63" s="16"/>
      <c r="J63" s="16"/>
    </row>
    <row r="64" spans="1:31" ht="36.75" customHeight="1" x14ac:dyDescent="0.25"/>
    <row r="65" spans="1:31" ht="18.75" x14ac:dyDescent="0.3">
      <c r="A65" s="170" t="s">
        <v>61</v>
      </c>
      <c r="B65" s="170"/>
      <c r="C65" s="170"/>
      <c r="D65" s="170"/>
      <c r="E65" s="170"/>
      <c r="F65" s="170"/>
      <c r="G65" s="170"/>
      <c r="H65" s="170"/>
      <c r="I65" s="170"/>
      <c r="J65" s="170"/>
      <c r="K65" s="170"/>
      <c r="L65" s="133"/>
      <c r="M65" s="133"/>
      <c r="N65" s="133"/>
      <c r="O65" s="133"/>
      <c r="P65" s="133"/>
      <c r="Q65" s="133"/>
      <c r="R65" s="131"/>
      <c r="S65" s="170" t="s">
        <v>61</v>
      </c>
      <c r="T65" s="170"/>
      <c r="U65" s="170"/>
      <c r="V65" s="170"/>
      <c r="W65" s="170"/>
      <c r="X65" s="170"/>
      <c r="Y65" s="170"/>
      <c r="Z65" s="170"/>
      <c r="AA65" s="170"/>
      <c r="AB65" s="170"/>
      <c r="AC65" s="170"/>
      <c r="AD65" s="170"/>
      <c r="AE65" s="170"/>
    </row>
    <row r="66" spans="1:31" ht="15.75" thickBot="1" x14ac:dyDescent="0.3">
      <c r="C66" s="18"/>
      <c r="D66" s="18"/>
    </row>
    <row r="67" spans="1:31" ht="36" customHeight="1" thickTop="1" thickBot="1" x14ac:dyDescent="0.3">
      <c r="F67" s="187" t="s">
        <v>152</v>
      </c>
      <c r="G67" s="188"/>
      <c r="H67" s="189"/>
      <c r="I67" s="174" t="s">
        <v>151</v>
      </c>
      <c r="J67" s="175"/>
      <c r="K67" s="176"/>
      <c r="L67" s="153"/>
      <c r="M67" s="153"/>
      <c r="N67" s="153"/>
      <c r="O67" s="153"/>
      <c r="P67" s="153"/>
      <c r="Q67" s="153"/>
      <c r="Z67" s="187" t="s">
        <v>152</v>
      </c>
      <c r="AA67" s="188"/>
      <c r="AB67" s="189"/>
      <c r="AC67" s="174" t="s">
        <v>151</v>
      </c>
      <c r="AD67" s="175"/>
      <c r="AE67" s="176"/>
    </row>
    <row r="68" spans="1:31" ht="46.5" customHeight="1" thickTop="1" thickBot="1" x14ac:dyDescent="0.3">
      <c r="A68" s="177" t="s">
        <v>0</v>
      </c>
      <c r="B68" s="179" t="s">
        <v>1</v>
      </c>
      <c r="C68" s="183" t="s">
        <v>2</v>
      </c>
      <c r="D68" s="184"/>
      <c r="E68" s="181" t="s">
        <v>3</v>
      </c>
      <c r="F68" s="190" t="s">
        <v>38</v>
      </c>
      <c r="G68" s="191"/>
      <c r="H68" s="185" t="s">
        <v>37</v>
      </c>
      <c r="I68" s="192" t="s">
        <v>150</v>
      </c>
      <c r="J68" s="193"/>
      <c r="K68" s="173" t="s">
        <v>48</v>
      </c>
      <c r="L68" s="166" t="s">
        <v>243</v>
      </c>
      <c r="M68" s="168" t="s">
        <v>241</v>
      </c>
      <c r="N68" s="168" t="s">
        <v>185</v>
      </c>
      <c r="O68" s="168" t="s">
        <v>183</v>
      </c>
      <c r="P68" s="168" t="s">
        <v>244</v>
      </c>
      <c r="Q68" s="168" t="s">
        <v>245</v>
      </c>
      <c r="S68" s="177" t="s">
        <v>0</v>
      </c>
      <c r="T68" s="179" t="s">
        <v>1</v>
      </c>
      <c r="U68" s="194" t="s">
        <v>2</v>
      </c>
      <c r="V68" s="195"/>
      <c r="W68" s="195"/>
      <c r="X68" s="196"/>
      <c r="Y68" s="181" t="s">
        <v>3</v>
      </c>
      <c r="Z68" s="197" t="s">
        <v>38</v>
      </c>
      <c r="AA68" s="197"/>
      <c r="AB68" s="185" t="s">
        <v>37</v>
      </c>
      <c r="AC68" s="192" t="s">
        <v>150</v>
      </c>
      <c r="AD68" s="193"/>
      <c r="AE68" s="171" t="s">
        <v>48</v>
      </c>
    </row>
    <row r="69" spans="1:31" ht="16.5" thickTop="1" thickBot="1" x14ac:dyDescent="0.3">
      <c r="A69" s="178"/>
      <c r="B69" s="180"/>
      <c r="C69" s="19" t="s">
        <v>4</v>
      </c>
      <c r="D69" s="19" t="s">
        <v>5</v>
      </c>
      <c r="E69" s="182"/>
      <c r="F69" s="78" t="s">
        <v>197</v>
      </c>
      <c r="G69" s="78" t="s">
        <v>198</v>
      </c>
      <c r="H69" s="186"/>
      <c r="I69" s="80" t="s">
        <v>197</v>
      </c>
      <c r="J69" s="79" t="s">
        <v>198</v>
      </c>
      <c r="K69" s="173"/>
      <c r="L69" s="167"/>
      <c r="M69" s="169"/>
      <c r="N69" s="169"/>
      <c r="O69" s="169"/>
      <c r="P69" s="169"/>
      <c r="Q69" s="169"/>
      <c r="S69" s="178"/>
      <c r="T69" s="180"/>
      <c r="U69" s="28" t="s">
        <v>44</v>
      </c>
      <c r="V69" s="19" t="s">
        <v>4</v>
      </c>
      <c r="W69" s="29" t="s">
        <v>45</v>
      </c>
      <c r="X69" s="19" t="s">
        <v>5</v>
      </c>
      <c r="Y69" s="182"/>
      <c r="Z69" s="78" t="s">
        <v>197</v>
      </c>
      <c r="AA69" s="52" t="s">
        <v>198</v>
      </c>
      <c r="AB69" s="186"/>
      <c r="AC69" s="79" t="s">
        <v>197</v>
      </c>
      <c r="AD69" s="80" t="s">
        <v>198</v>
      </c>
      <c r="AE69" s="172"/>
    </row>
    <row r="70" spans="1:31" ht="16.5" thickTop="1" thickBot="1" x14ac:dyDescent="0.3">
      <c r="A70" s="30">
        <v>1</v>
      </c>
      <c r="B70" s="1" t="s">
        <v>6</v>
      </c>
      <c r="C70" s="2">
        <v>61</v>
      </c>
      <c r="D70" s="2">
        <v>5</v>
      </c>
      <c r="E70" s="20">
        <f>C70*5+D70*9</f>
        <v>350</v>
      </c>
      <c r="F70" s="44">
        <f>'liczba dni zwłoki'!$E$5</f>
        <v>455</v>
      </c>
      <c r="G70" s="44">
        <f>'liczba dni zwłoki'!$F$5</f>
        <v>132</v>
      </c>
      <c r="H70" s="47">
        <f>ROUND(((E70*0.1*F70)/365)+((E70*0.08*G70)/365),0)</f>
        <v>54</v>
      </c>
      <c r="I70" s="45">
        <f>'liczba dni zwłoki'!$H$5</f>
        <v>323</v>
      </c>
      <c r="J70" s="45">
        <f>'liczba dni zwłoki'!$I$5</f>
        <v>130</v>
      </c>
      <c r="K70" s="46">
        <f>ROUND((((E70*0.1*I70)/365)+((E70*0.08*J70)/365)),0)</f>
        <v>41</v>
      </c>
      <c r="L70" s="156">
        <f>(E70+K70)/E70</f>
        <v>1.1171428571428572</v>
      </c>
      <c r="M70" s="157">
        <f>E70/L70</f>
        <v>313.29923273657289</v>
      </c>
      <c r="N70" s="158">
        <f>E70-M70</f>
        <v>36.70076726342711</v>
      </c>
      <c r="O70" s="158">
        <f>M70+N70</f>
        <v>350</v>
      </c>
      <c r="P70" s="158">
        <f>O70</f>
        <v>350</v>
      </c>
      <c r="Q70" s="158"/>
      <c r="S70" s="30">
        <v>11</v>
      </c>
      <c r="T70" s="1" t="s">
        <v>39</v>
      </c>
      <c r="U70" s="2">
        <v>60</v>
      </c>
      <c r="V70" s="2">
        <v>0</v>
      </c>
      <c r="W70" s="2">
        <v>3</v>
      </c>
      <c r="X70" s="2">
        <v>0</v>
      </c>
      <c r="Y70" s="20">
        <f>U70*6+V70*5+W70*10+X70*9</f>
        <v>390</v>
      </c>
      <c r="Z70" s="44">
        <f>'liczba dni zwłoki'!$E$15</f>
        <v>149</v>
      </c>
      <c r="AA70" s="44">
        <f>'liczba dni zwłoki'!$F$15</f>
        <v>132</v>
      </c>
      <c r="AB70" s="43">
        <f>ROUND((((Y70*0.1*Z70)/365)+((Y70*0.08*AA70)/365)),0)</f>
        <v>27</v>
      </c>
      <c r="AC70" s="45">
        <f>'liczba dni zwłoki'!$H$15</f>
        <v>106</v>
      </c>
      <c r="AD70" s="45">
        <f>'liczba dni zwłoki'!$I$15</f>
        <v>130</v>
      </c>
      <c r="AE70" s="45">
        <f>ROUND((((Y70*0.1*AC70)/365)+((Y70*0.08*AD70)/365)),0)</f>
        <v>22</v>
      </c>
    </row>
    <row r="71" spans="1:31" ht="16.5" thickTop="1" thickBot="1" x14ac:dyDescent="0.3">
      <c r="A71" s="30">
        <v>2</v>
      </c>
      <c r="B71" s="1" t="s">
        <v>7</v>
      </c>
      <c r="C71" s="2">
        <v>61</v>
      </c>
      <c r="D71" s="2">
        <v>5</v>
      </c>
      <c r="E71" s="20">
        <f>+C71*5+D71*9</f>
        <v>350</v>
      </c>
      <c r="F71" s="44">
        <f>'liczba dni zwłoki'!$E$6</f>
        <v>422</v>
      </c>
      <c r="G71" s="44">
        <f>'liczba dni zwłoki'!$F$6</f>
        <v>132</v>
      </c>
      <c r="H71" s="47">
        <f t="shared" ref="H71:H79" si="36">ROUND(((E71*0.1*F71)/365)+((E71*0.08*G71)/365),0)</f>
        <v>51</v>
      </c>
      <c r="I71" s="45">
        <f>'liczba dni zwłoki'!$H$6</f>
        <v>290</v>
      </c>
      <c r="J71" s="45">
        <f>'liczba dni zwłoki'!$I$6</f>
        <v>130</v>
      </c>
      <c r="K71" s="46">
        <f t="shared" ref="K71:K79" si="37">ROUND((((E71*0.1*I71)/365)+((E71*0.08*J71)/365)),0)</f>
        <v>38</v>
      </c>
      <c r="L71" s="156">
        <f t="shared" ref="L71:L78" si="38">(E71+K71)/E71</f>
        <v>1.1085714285714285</v>
      </c>
      <c r="M71" s="157">
        <f t="shared" ref="M71:M79" si="39">E71/L71</f>
        <v>315.7216494845361</v>
      </c>
      <c r="N71" s="158">
        <f t="shared" ref="N71:N80" si="40">E71-M71</f>
        <v>34.278350515463899</v>
      </c>
      <c r="O71" s="158">
        <f t="shared" ref="O71:O80" si="41">M71+N71</f>
        <v>350</v>
      </c>
      <c r="P71" s="158">
        <f t="shared" ref="P71:P78" si="42">O71</f>
        <v>350</v>
      </c>
      <c r="Q71" s="158"/>
      <c r="S71" s="30">
        <v>12</v>
      </c>
      <c r="T71" s="1" t="s">
        <v>40</v>
      </c>
      <c r="U71" s="2">
        <v>60</v>
      </c>
      <c r="V71" s="2">
        <v>0</v>
      </c>
      <c r="W71" s="2">
        <v>3</v>
      </c>
      <c r="X71" s="2">
        <v>0</v>
      </c>
      <c r="Y71" s="20">
        <f t="shared" ref="Y71:Y78" si="43">U71*6+V71*5+W71*10+X71*9</f>
        <v>390</v>
      </c>
      <c r="Z71" s="44">
        <f>'liczba dni zwłoki'!$E$16</f>
        <v>120</v>
      </c>
      <c r="AA71" s="44">
        <f>'liczba dni zwłoki'!$F$16</f>
        <v>132</v>
      </c>
      <c r="AB71" s="43">
        <f t="shared" ref="AB71:AB76" si="44">ROUND((((Y71*0.1*Z71)/365)+((Y71*0.08*AA71)/365)),0)</f>
        <v>24</v>
      </c>
      <c r="AC71" s="45">
        <f>'liczba dni zwłoki'!$H$16</f>
        <v>77</v>
      </c>
      <c r="AD71" s="45">
        <f>'liczba dni zwłoki'!$I$16</f>
        <v>130</v>
      </c>
      <c r="AE71" s="45">
        <f t="shared" ref="AE71:AE76" si="45">ROUND((((Y71*0.1*AC71)/365)+((Y71*0.08*AD71)/365)),0)</f>
        <v>19</v>
      </c>
    </row>
    <row r="72" spans="1:31" ht="16.5" thickTop="1" thickBot="1" x14ac:dyDescent="0.3">
      <c r="A72" s="30">
        <v>3</v>
      </c>
      <c r="B72" s="1" t="s">
        <v>8</v>
      </c>
      <c r="C72" s="2">
        <v>61</v>
      </c>
      <c r="D72" s="2">
        <v>3</v>
      </c>
      <c r="E72" s="20">
        <f>C72*5+D72*9</f>
        <v>332</v>
      </c>
      <c r="F72" s="44">
        <f>'liczba dni zwłoki'!$E$7</f>
        <v>393</v>
      </c>
      <c r="G72" s="44">
        <f>'liczba dni zwłoki'!$F$7</f>
        <v>132</v>
      </c>
      <c r="H72" s="47">
        <f t="shared" si="36"/>
        <v>45</v>
      </c>
      <c r="I72" s="45">
        <f>'liczba dni zwłoki'!$H$7</f>
        <v>261</v>
      </c>
      <c r="J72" s="45">
        <f>'liczba dni zwłoki'!$I$7</f>
        <v>130</v>
      </c>
      <c r="K72" s="46">
        <f t="shared" si="37"/>
        <v>33</v>
      </c>
      <c r="L72" s="156">
        <f t="shared" si="38"/>
        <v>1.0993975903614457</v>
      </c>
      <c r="M72" s="157">
        <f t="shared" si="39"/>
        <v>301.98356164383563</v>
      </c>
      <c r="N72" s="158">
        <f t="shared" si="40"/>
        <v>30.016438356164372</v>
      </c>
      <c r="O72" s="158">
        <f t="shared" si="41"/>
        <v>332</v>
      </c>
      <c r="P72" s="158">
        <f t="shared" si="42"/>
        <v>332</v>
      </c>
      <c r="Q72" s="158"/>
      <c r="S72" s="30">
        <v>13</v>
      </c>
      <c r="T72" s="1" t="s">
        <v>41</v>
      </c>
      <c r="U72" s="2">
        <v>60</v>
      </c>
      <c r="V72" s="2">
        <v>0</v>
      </c>
      <c r="W72" s="2">
        <v>3</v>
      </c>
      <c r="X72" s="2">
        <v>0</v>
      </c>
      <c r="Y72" s="20">
        <f t="shared" si="43"/>
        <v>390</v>
      </c>
      <c r="Z72" s="44">
        <f>'liczba dni zwłoki'!$E$17</f>
        <v>90</v>
      </c>
      <c r="AA72" s="44">
        <f>'liczba dni zwłoki'!$F$17</f>
        <v>132</v>
      </c>
      <c r="AB72" s="43">
        <f t="shared" si="44"/>
        <v>21</v>
      </c>
      <c r="AC72" s="45">
        <f>'liczba dni zwłoki'!$H$17</f>
        <v>47</v>
      </c>
      <c r="AD72" s="45">
        <f>'liczba dni zwłoki'!$I$17</f>
        <v>130</v>
      </c>
      <c r="AE72" s="45">
        <f t="shared" si="45"/>
        <v>16</v>
      </c>
    </row>
    <row r="73" spans="1:31" ht="16.5" thickTop="1" thickBot="1" x14ac:dyDescent="0.3">
      <c r="A73" s="30">
        <v>4</v>
      </c>
      <c r="B73" s="1" t="s">
        <v>9</v>
      </c>
      <c r="C73" s="2">
        <v>61</v>
      </c>
      <c r="D73" s="2">
        <v>3</v>
      </c>
      <c r="E73" s="20">
        <f>C73*5+D73*9</f>
        <v>332</v>
      </c>
      <c r="F73" s="44">
        <f>'liczba dni zwłoki'!$E$8</f>
        <v>363</v>
      </c>
      <c r="G73" s="44">
        <f>'liczba dni zwłoki'!$F$8</f>
        <v>132</v>
      </c>
      <c r="H73" s="47">
        <f t="shared" si="36"/>
        <v>43</v>
      </c>
      <c r="I73" s="45">
        <f>'liczba dni zwłoki'!$H$8</f>
        <v>231</v>
      </c>
      <c r="J73" s="45">
        <f>'liczba dni zwłoki'!$I$8</f>
        <v>130</v>
      </c>
      <c r="K73" s="46">
        <f t="shared" si="37"/>
        <v>30</v>
      </c>
      <c r="L73" s="156">
        <f t="shared" si="38"/>
        <v>1.0903614457831325</v>
      </c>
      <c r="M73" s="157">
        <f t="shared" si="39"/>
        <v>304.48618784530385</v>
      </c>
      <c r="N73" s="158">
        <f t="shared" si="40"/>
        <v>27.513812154696154</v>
      </c>
      <c r="O73" s="158">
        <f t="shared" si="41"/>
        <v>332</v>
      </c>
      <c r="P73" s="158">
        <f t="shared" si="42"/>
        <v>332</v>
      </c>
      <c r="Q73" s="158"/>
      <c r="S73" s="30">
        <v>14</v>
      </c>
      <c r="T73" s="1" t="s">
        <v>42</v>
      </c>
      <c r="U73" s="2">
        <v>60</v>
      </c>
      <c r="V73" s="2">
        <v>0</v>
      </c>
      <c r="W73" s="2">
        <v>3</v>
      </c>
      <c r="X73" s="2">
        <v>0</v>
      </c>
      <c r="Y73" s="20">
        <f t="shared" si="43"/>
        <v>390</v>
      </c>
      <c r="Z73" s="44">
        <f>'liczba dni zwłoki'!$E$18</f>
        <v>58</v>
      </c>
      <c r="AA73" s="44">
        <f>'liczba dni zwłoki'!$F$18</f>
        <v>132</v>
      </c>
      <c r="AB73" s="43">
        <f t="shared" si="44"/>
        <v>17</v>
      </c>
      <c r="AC73" s="45">
        <f>'liczba dni zwłoki'!$H$18</f>
        <v>15</v>
      </c>
      <c r="AD73" s="45">
        <f>'liczba dni zwłoki'!$I$18</f>
        <v>130</v>
      </c>
      <c r="AE73" s="45">
        <f t="shared" si="45"/>
        <v>13</v>
      </c>
    </row>
    <row r="74" spans="1:31" ht="16.5" thickTop="1" thickBot="1" x14ac:dyDescent="0.3">
      <c r="A74" s="30">
        <v>5</v>
      </c>
      <c r="B74" s="1" t="s">
        <v>10</v>
      </c>
      <c r="C74" s="2">
        <v>61</v>
      </c>
      <c r="D74" s="2">
        <v>3</v>
      </c>
      <c r="E74" s="20">
        <f t="shared" ref="E74:E79" si="46">C74*5+D74*9</f>
        <v>332</v>
      </c>
      <c r="F74" s="44">
        <f>'liczba dni zwłoki'!$E$9</f>
        <v>330</v>
      </c>
      <c r="G74" s="44">
        <f>'liczba dni zwłoki'!$F$9</f>
        <v>132</v>
      </c>
      <c r="H74" s="47">
        <f t="shared" si="36"/>
        <v>40</v>
      </c>
      <c r="I74" s="45">
        <f>'liczba dni zwłoki'!$H$9</f>
        <v>198</v>
      </c>
      <c r="J74" s="45">
        <f>'liczba dni zwłoki'!$I$9</f>
        <v>130</v>
      </c>
      <c r="K74" s="46">
        <f t="shared" si="37"/>
        <v>27</v>
      </c>
      <c r="L74" s="156">
        <f t="shared" si="38"/>
        <v>1.0813253012048192</v>
      </c>
      <c r="M74" s="157">
        <f t="shared" si="39"/>
        <v>307.03064066852369</v>
      </c>
      <c r="N74" s="158">
        <f t="shared" si="40"/>
        <v>24.969359331476312</v>
      </c>
      <c r="O74" s="158">
        <f t="shared" si="41"/>
        <v>332</v>
      </c>
      <c r="P74" s="158">
        <f t="shared" si="42"/>
        <v>332</v>
      </c>
      <c r="Q74" s="158"/>
      <c r="S74" s="30">
        <v>15</v>
      </c>
      <c r="T74" s="1" t="s">
        <v>43</v>
      </c>
      <c r="U74" s="2">
        <v>60</v>
      </c>
      <c r="V74" s="2">
        <v>0</v>
      </c>
      <c r="W74" s="2">
        <v>3</v>
      </c>
      <c r="X74" s="2">
        <v>0</v>
      </c>
      <c r="Y74" s="20">
        <f t="shared" si="43"/>
        <v>390</v>
      </c>
      <c r="Z74" s="44">
        <f>'liczba dni zwłoki'!$E$19</f>
        <v>28</v>
      </c>
      <c r="AA74" s="44">
        <f>'liczba dni zwłoki'!$F$19</f>
        <v>132</v>
      </c>
      <c r="AB74" s="43">
        <f t="shared" si="44"/>
        <v>14</v>
      </c>
      <c r="AC74" s="45">
        <f>'liczba dni zwłoki'!$H$19</f>
        <v>0</v>
      </c>
      <c r="AD74" s="45">
        <f>'liczba dni zwłoki'!$I$19</f>
        <v>130</v>
      </c>
      <c r="AE74" s="45">
        <f t="shared" si="45"/>
        <v>11</v>
      </c>
    </row>
    <row r="75" spans="1:31" ht="16.5" thickTop="1" thickBot="1" x14ac:dyDescent="0.3">
      <c r="A75" s="30">
        <v>6</v>
      </c>
      <c r="B75" s="1" t="s">
        <v>11</v>
      </c>
      <c r="C75" s="2">
        <v>61</v>
      </c>
      <c r="D75" s="2">
        <v>3</v>
      </c>
      <c r="E75" s="20">
        <f t="shared" si="46"/>
        <v>332</v>
      </c>
      <c r="F75" s="44">
        <f>'liczba dni zwłoki'!$E$10</f>
        <v>302</v>
      </c>
      <c r="G75" s="44">
        <f>'liczba dni zwłoki'!$F$10</f>
        <v>132</v>
      </c>
      <c r="H75" s="47">
        <f t="shared" si="36"/>
        <v>37</v>
      </c>
      <c r="I75" s="45">
        <f>'liczba dni zwłoki'!$H$10</f>
        <v>170</v>
      </c>
      <c r="J75" s="45">
        <f>'liczba dni zwłoki'!$I$10</f>
        <v>130</v>
      </c>
      <c r="K75" s="46">
        <f t="shared" si="37"/>
        <v>25</v>
      </c>
      <c r="L75" s="156">
        <f t="shared" si="38"/>
        <v>1.0753012048192772</v>
      </c>
      <c r="M75" s="157">
        <f t="shared" si="39"/>
        <v>308.75070028011203</v>
      </c>
      <c r="N75" s="158">
        <f t="shared" si="40"/>
        <v>23.249299719887972</v>
      </c>
      <c r="O75" s="158">
        <f t="shared" si="41"/>
        <v>332</v>
      </c>
      <c r="P75" s="158">
        <f t="shared" si="42"/>
        <v>332</v>
      </c>
      <c r="Q75" s="158"/>
      <c r="S75" s="30">
        <v>16</v>
      </c>
      <c r="T75" s="1" t="s">
        <v>188</v>
      </c>
      <c r="U75" s="2">
        <v>60</v>
      </c>
      <c r="V75" s="2">
        <v>0</v>
      </c>
      <c r="W75" s="2">
        <v>3</v>
      </c>
      <c r="X75" s="2">
        <v>0</v>
      </c>
      <c r="Y75" s="20">
        <f t="shared" si="43"/>
        <v>390</v>
      </c>
      <c r="Z75" s="44">
        <f>'liczba dni zwłoki'!$E$20</f>
        <v>0</v>
      </c>
      <c r="AA75" s="44">
        <f>'liczba dni zwłoki'!$F$20</f>
        <v>130</v>
      </c>
      <c r="AB75" s="43">
        <f t="shared" si="44"/>
        <v>11</v>
      </c>
      <c r="AC75" s="45">
        <f>'liczba dni zwłoki'!$H$20</f>
        <v>0</v>
      </c>
      <c r="AD75" s="45">
        <f>'liczba dni zwłoki'!$I$20</f>
        <v>129</v>
      </c>
      <c r="AE75" s="45">
        <f t="shared" si="45"/>
        <v>11</v>
      </c>
    </row>
    <row r="76" spans="1:31" ht="16.5" thickTop="1" thickBot="1" x14ac:dyDescent="0.3">
      <c r="A76" s="30">
        <v>7</v>
      </c>
      <c r="B76" s="1" t="s">
        <v>12</v>
      </c>
      <c r="C76" s="2">
        <v>61</v>
      </c>
      <c r="D76" s="2">
        <v>3</v>
      </c>
      <c r="E76" s="20">
        <f t="shared" si="46"/>
        <v>332</v>
      </c>
      <c r="F76" s="44">
        <f>'liczba dni zwłoki'!$E$11</f>
        <v>271</v>
      </c>
      <c r="G76" s="44">
        <f>'liczba dni zwłoki'!$F$11</f>
        <v>132</v>
      </c>
      <c r="H76" s="47">
        <f t="shared" si="36"/>
        <v>34</v>
      </c>
      <c r="I76" s="45">
        <f>'liczba dni zwłoki'!$H$11</f>
        <v>144</v>
      </c>
      <c r="J76" s="45">
        <f>'liczba dni zwłoki'!$I$11</f>
        <v>130</v>
      </c>
      <c r="K76" s="46">
        <f t="shared" si="37"/>
        <v>23</v>
      </c>
      <c r="L76" s="156">
        <f t="shared" si="38"/>
        <v>1.0692771084337349</v>
      </c>
      <c r="M76" s="157">
        <f t="shared" si="39"/>
        <v>310.49014084507041</v>
      </c>
      <c r="N76" s="158">
        <f t="shared" si="40"/>
        <v>21.509859154929586</v>
      </c>
      <c r="O76" s="158">
        <f t="shared" si="41"/>
        <v>332</v>
      </c>
      <c r="P76" s="158">
        <f t="shared" si="42"/>
        <v>332</v>
      </c>
      <c r="Q76" s="158"/>
      <c r="S76" s="30">
        <v>17</v>
      </c>
      <c r="T76" s="1" t="s">
        <v>189</v>
      </c>
      <c r="U76" s="2">
        <v>59</v>
      </c>
      <c r="V76" s="2">
        <v>0</v>
      </c>
      <c r="W76" s="2">
        <v>3</v>
      </c>
      <c r="X76" s="2">
        <v>0</v>
      </c>
      <c r="Y76" s="20">
        <f t="shared" si="43"/>
        <v>384</v>
      </c>
      <c r="Z76" s="44">
        <f>'liczba dni zwłoki'!$E$21</f>
        <v>0</v>
      </c>
      <c r="AA76" s="44">
        <f>'liczba dni zwłoki'!$F$21</f>
        <v>99</v>
      </c>
      <c r="AB76" s="43">
        <f t="shared" si="44"/>
        <v>8</v>
      </c>
      <c r="AC76" s="45">
        <f>'liczba dni zwłoki'!$H$21</f>
        <v>0</v>
      </c>
      <c r="AD76" s="45">
        <f>'liczba dni zwłoki'!$I$21</f>
        <v>99</v>
      </c>
      <c r="AE76" s="45">
        <f t="shared" si="45"/>
        <v>8</v>
      </c>
    </row>
    <row r="77" spans="1:31" ht="16.5" thickTop="1" thickBot="1" x14ac:dyDescent="0.3">
      <c r="A77" s="30">
        <v>8</v>
      </c>
      <c r="B77" s="1" t="s">
        <v>13</v>
      </c>
      <c r="C77" s="2">
        <v>61</v>
      </c>
      <c r="D77" s="2">
        <v>3</v>
      </c>
      <c r="E77" s="20">
        <f t="shared" si="46"/>
        <v>332</v>
      </c>
      <c r="F77" s="44">
        <f>'liczba dni zwłoki'!$E$12</f>
        <v>240</v>
      </c>
      <c r="G77" s="44">
        <f>'liczba dni zwłoki'!$F$12</f>
        <v>132</v>
      </c>
      <c r="H77" s="47">
        <f t="shared" si="36"/>
        <v>31</v>
      </c>
      <c r="I77" s="45">
        <f>'liczba dni zwłoki'!$H$12</f>
        <v>144</v>
      </c>
      <c r="J77" s="45">
        <f>'liczba dni zwłoki'!$I$12</f>
        <v>130</v>
      </c>
      <c r="K77" s="46">
        <f t="shared" si="37"/>
        <v>23</v>
      </c>
      <c r="L77" s="156">
        <f t="shared" si="38"/>
        <v>1.0692771084337349</v>
      </c>
      <c r="M77" s="157">
        <f t="shared" si="39"/>
        <v>310.49014084507041</v>
      </c>
      <c r="N77" s="158">
        <f t="shared" si="40"/>
        <v>21.509859154929586</v>
      </c>
      <c r="O77" s="158">
        <f t="shared" si="41"/>
        <v>332</v>
      </c>
      <c r="P77" s="158">
        <f t="shared" si="42"/>
        <v>332</v>
      </c>
      <c r="Q77" s="158"/>
      <c r="S77" s="30">
        <v>18</v>
      </c>
      <c r="T77" s="1" t="s">
        <v>190</v>
      </c>
      <c r="U77" s="2">
        <v>59</v>
      </c>
      <c r="V77" s="2">
        <v>0</v>
      </c>
      <c r="W77" s="2">
        <v>3</v>
      </c>
      <c r="X77" s="2">
        <v>0</v>
      </c>
      <c r="Y77" s="20">
        <f t="shared" si="43"/>
        <v>384</v>
      </c>
      <c r="Z77" s="44">
        <f>'liczba dni zwłoki'!$E$22</f>
        <v>0</v>
      </c>
      <c r="AA77" s="44">
        <f>'liczba dni zwłoki'!$F$22</f>
        <v>69</v>
      </c>
      <c r="AB77" s="43">
        <v>0</v>
      </c>
      <c r="AC77" s="45">
        <f>'liczba dni zwłoki'!$H$22</f>
        <v>0</v>
      </c>
      <c r="AD77" s="45">
        <f>'liczba dni zwłoki'!$I$22</f>
        <v>69</v>
      </c>
      <c r="AE77" s="45">
        <v>0</v>
      </c>
    </row>
    <row r="78" spans="1:31" ht="16.5" thickTop="1" thickBot="1" x14ac:dyDescent="0.3">
      <c r="A78" s="30">
        <v>9</v>
      </c>
      <c r="B78" s="1" t="s">
        <v>14</v>
      </c>
      <c r="C78" s="2">
        <v>60</v>
      </c>
      <c r="D78" s="2">
        <v>3</v>
      </c>
      <c r="E78" s="20">
        <f t="shared" si="46"/>
        <v>327</v>
      </c>
      <c r="F78" s="44">
        <f>'liczba dni zwłoki'!$E$13</f>
        <v>212</v>
      </c>
      <c r="G78" s="44">
        <f>'liczba dni zwłoki'!$F$13</f>
        <v>132</v>
      </c>
      <c r="H78" s="47">
        <f t="shared" si="36"/>
        <v>28</v>
      </c>
      <c r="I78" s="45">
        <f>'liczba dni zwłoki'!$H$13</f>
        <v>144</v>
      </c>
      <c r="J78" s="45">
        <f>'liczba dni zwłoki'!$I$13</f>
        <v>130</v>
      </c>
      <c r="K78" s="46">
        <f t="shared" si="37"/>
        <v>22</v>
      </c>
      <c r="L78" s="156">
        <f t="shared" si="38"/>
        <v>1.0672782874617737</v>
      </c>
      <c r="M78" s="157">
        <f t="shared" si="39"/>
        <v>306.38681948424068</v>
      </c>
      <c r="N78" s="158">
        <f t="shared" si="40"/>
        <v>20.613180515759325</v>
      </c>
      <c r="O78" s="158">
        <f t="shared" si="41"/>
        <v>327</v>
      </c>
      <c r="P78" s="158">
        <f t="shared" si="42"/>
        <v>327</v>
      </c>
      <c r="Q78" s="158"/>
      <c r="S78" s="30">
        <v>19</v>
      </c>
      <c r="T78" s="1" t="s">
        <v>240</v>
      </c>
      <c r="U78" s="2">
        <v>59</v>
      </c>
      <c r="V78" s="2">
        <v>0</v>
      </c>
      <c r="W78" s="2">
        <v>3</v>
      </c>
      <c r="X78" s="2">
        <v>0</v>
      </c>
      <c r="Y78" s="20">
        <f t="shared" si="43"/>
        <v>384</v>
      </c>
      <c r="Z78" s="44">
        <f>'liczba dni zwłoki'!$E$23</f>
        <v>0</v>
      </c>
      <c r="AA78" s="44">
        <f>'liczba dni zwłoki'!$F$23</f>
        <v>36</v>
      </c>
      <c r="AB78" s="43">
        <v>0</v>
      </c>
      <c r="AC78" s="45">
        <f>'liczba dni zwłoki'!$H$23</f>
        <v>0</v>
      </c>
      <c r="AD78" s="45">
        <f>'liczba dni zwłoki'!$I$23</f>
        <v>36</v>
      </c>
      <c r="AE78" s="45">
        <v>0</v>
      </c>
    </row>
    <row r="79" spans="1:31" ht="16.5" thickTop="1" thickBot="1" x14ac:dyDescent="0.3">
      <c r="A79" s="30">
        <v>10</v>
      </c>
      <c r="B79" s="1" t="s">
        <v>36</v>
      </c>
      <c r="C79" s="2">
        <v>60</v>
      </c>
      <c r="D79" s="22">
        <v>3</v>
      </c>
      <c r="E79" s="23">
        <f t="shared" si="46"/>
        <v>327</v>
      </c>
      <c r="F79" s="44">
        <f>'liczba dni zwłoki'!$E$14</f>
        <v>181</v>
      </c>
      <c r="G79" s="44">
        <f>'liczba dni zwłoki'!$F$14</f>
        <v>132</v>
      </c>
      <c r="H79" s="47">
        <f t="shared" si="36"/>
        <v>26</v>
      </c>
      <c r="I79" s="45">
        <f>'liczba dni zwłoki'!$H$14</f>
        <v>138</v>
      </c>
      <c r="J79" s="45">
        <f>'liczba dni zwłoki'!$I$14</f>
        <v>130</v>
      </c>
      <c r="K79" s="46">
        <f t="shared" si="37"/>
        <v>22</v>
      </c>
      <c r="L79" s="156">
        <f>(E79+K79)/E79</f>
        <v>1.0672782874617737</v>
      </c>
      <c r="M79" s="157">
        <f t="shared" si="39"/>
        <v>306.38681948424068</v>
      </c>
      <c r="N79" s="158">
        <f t="shared" si="40"/>
        <v>20.613180515759325</v>
      </c>
      <c r="O79" s="158">
        <f t="shared" si="41"/>
        <v>327</v>
      </c>
      <c r="P79" s="158">
        <f>O79-Q79</f>
        <v>66.025893317506871</v>
      </c>
      <c r="Q79" s="158">
        <f>N80</f>
        <v>260.97410668249313</v>
      </c>
      <c r="X79" s="24" t="s">
        <v>47</v>
      </c>
      <c r="Y79" s="33">
        <f>SUM(Y70:Y78)</f>
        <v>3492</v>
      </c>
      <c r="Z79" s="33"/>
      <c r="AA79" s="33"/>
      <c r="AB79" s="34">
        <f>SUM(AB70:AB78)</f>
        <v>122</v>
      </c>
      <c r="AC79" s="34"/>
      <c r="AD79" s="34"/>
      <c r="AE79" s="34">
        <f>SUM(AE70:AE78)</f>
        <v>100</v>
      </c>
    </row>
    <row r="80" spans="1:31" ht="16.5" thickTop="1" thickBot="1" x14ac:dyDescent="0.3">
      <c r="A80" s="12"/>
      <c r="B80" s="13"/>
      <c r="C80" s="14"/>
      <c r="D80" s="24" t="s">
        <v>46</v>
      </c>
      <c r="E80" s="35">
        <f>SUM(E70:E79)</f>
        <v>3346</v>
      </c>
      <c r="F80" s="35"/>
      <c r="G80" s="35"/>
      <c r="H80" s="25">
        <f>SUM(H70:H79)</f>
        <v>389</v>
      </c>
      <c r="I80" s="25"/>
      <c r="J80" s="25"/>
      <c r="K80" s="25">
        <f t="shared" ref="K80" si="47">SUM(K70:K79)</f>
        <v>284</v>
      </c>
      <c r="L80" s="155"/>
      <c r="M80" s="159">
        <f>SUM(M70:M79)</f>
        <v>3085.0258933175069</v>
      </c>
      <c r="N80" s="159">
        <f t="shared" si="40"/>
        <v>260.97410668249313</v>
      </c>
      <c r="O80" s="159">
        <f t="shared" si="41"/>
        <v>3346</v>
      </c>
      <c r="P80" s="159">
        <f>SUM(P70:P79)</f>
        <v>3085.0258933175069</v>
      </c>
      <c r="Q80" s="159">
        <f>SUM(Q70:Q79)</f>
        <v>260.97410668249313</v>
      </c>
    </row>
    <row r="81" spans="1:31" ht="15.75" thickTop="1" x14ac:dyDescent="0.25">
      <c r="A81" s="3"/>
      <c r="B81" s="8"/>
      <c r="C81" s="4"/>
      <c r="D81" s="4"/>
      <c r="E81" s="15"/>
      <c r="F81" s="4"/>
      <c r="G81" s="4"/>
      <c r="H81" s="16"/>
      <c r="I81" s="16"/>
      <c r="J81" s="16"/>
    </row>
    <row r="82" spans="1:31" x14ac:dyDescent="0.25">
      <c r="A82" s="3"/>
      <c r="B82" s="8"/>
      <c r="C82" s="4"/>
      <c r="D82" s="4"/>
      <c r="E82" s="15"/>
      <c r="F82" s="4"/>
      <c r="G82" s="4"/>
      <c r="H82" s="16"/>
      <c r="I82" s="16"/>
      <c r="J82" s="16"/>
    </row>
    <row r="83" spans="1:31" x14ac:dyDescent="0.25">
      <c r="A83" s="3"/>
      <c r="B83" s="8"/>
      <c r="C83" s="4"/>
      <c r="D83" s="4"/>
      <c r="E83" s="15"/>
      <c r="F83" s="4"/>
      <c r="G83" s="4"/>
      <c r="H83" s="16"/>
      <c r="I83" s="16"/>
      <c r="J83" s="16"/>
    </row>
    <row r="84" spans="1:31" ht="39" customHeight="1" x14ac:dyDescent="0.25">
      <c r="A84" s="3"/>
      <c r="B84" s="8"/>
      <c r="C84" s="4"/>
      <c r="D84" s="4"/>
      <c r="E84" s="15"/>
      <c r="F84" s="4"/>
      <c r="G84" s="4"/>
      <c r="H84" s="16"/>
      <c r="I84" s="16"/>
      <c r="J84" s="16"/>
    </row>
    <row r="86" spans="1:31" ht="18.75" x14ac:dyDescent="0.3">
      <c r="A86" s="170" t="s">
        <v>62</v>
      </c>
      <c r="B86" s="170"/>
      <c r="C86" s="170"/>
      <c r="D86" s="170"/>
      <c r="E86" s="170"/>
      <c r="F86" s="170"/>
      <c r="G86" s="170"/>
      <c r="H86" s="170"/>
      <c r="I86" s="170"/>
      <c r="J86" s="170"/>
      <c r="K86" s="170"/>
      <c r="L86" s="133"/>
      <c r="M86" s="133"/>
      <c r="N86" s="133"/>
      <c r="O86" s="133"/>
      <c r="P86" s="133"/>
      <c r="Q86" s="133"/>
      <c r="R86" s="131"/>
      <c r="S86" s="170" t="s">
        <v>62</v>
      </c>
      <c r="T86" s="170"/>
      <c r="U86" s="170"/>
      <c r="V86" s="170"/>
      <c r="W86" s="170"/>
      <c r="X86" s="170"/>
      <c r="Y86" s="170"/>
      <c r="Z86" s="170"/>
      <c r="AA86" s="170"/>
      <c r="AB86" s="170"/>
      <c r="AC86" s="170"/>
      <c r="AD86" s="170"/>
      <c r="AE86" s="170"/>
    </row>
    <row r="87" spans="1:31" ht="15.75" thickBot="1" x14ac:dyDescent="0.3">
      <c r="C87" s="18"/>
      <c r="D87" s="18"/>
    </row>
    <row r="88" spans="1:31" ht="34.5" customHeight="1" thickTop="1" thickBot="1" x14ac:dyDescent="0.3">
      <c r="F88" s="187" t="s">
        <v>152</v>
      </c>
      <c r="G88" s="188"/>
      <c r="H88" s="189"/>
      <c r="I88" s="174" t="s">
        <v>151</v>
      </c>
      <c r="J88" s="175"/>
      <c r="K88" s="176"/>
      <c r="L88" s="153"/>
      <c r="M88" s="153"/>
      <c r="N88" s="153"/>
      <c r="O88" s="153"/>
      <c r="P88" s="153"/>
      <c r="Q88" s="153"/>
      <c r="Z88" s="187" t="s">
        <v>152</v>
      </c>
      <c r="AA88" s="188"/>
      <c r="AB88" s="189"/>
      <c r="AC88" s="174" t="s">
        <v>151</v>
      </c>
      <c r="AD88" s="175"/>
      <c r="AE88" s="176"/>
    </row>
    <row r="89" spans="1:31" ht="47.25" customHeight="1" thickTop="1" thickBot="1" x14ac:dyDescent="0.3">
      <c r="A89" s="177" t="s">
        <v>0</v>
      </c>
      <c r="B89" s="179" t="s">
        <v>1</v>
      </c>
      <c r="C89" s="183" t="s">
        <v>2</v>
      </c>
      <c r="D89" s="184"/>
      <c r="E89" s="181" t="s">
        <v>3</v>
      </c>
      <c r="F89" s="190" t="s">
        <v>38</v>
      </c>
      <c r="G89" s="191"/>
      <c r="H89" s="185" t="s">
        <v>37</v>
      </c>
      <c r="I89" s="192" t="s">
        <v>150</v>
      </c>
      <c r="J89" s="193"/>
      <c r="K89" s="173" t="s">
        <v>48</v>
      </c>
      <c r="L89" s="166" t="s">
        <v>243</v>
      </c>
      <c r="M89" s="168" t="s">
        <v>241</v>
      </c>
      <c r="N89" s="168" t="s">
        <v>185</v>
      </c>
      <c r="O89" s="168" t="s">
        <v>183</v>
      </c>
      <c r="P89" s="168" t="s">
        <v>244</v>
      </c>
      <c r="Q89" s="168" t="s">
        <v>245</v>
      </c>
      <c r="S89" s="177" t="s">
        <v>0</v>
      </c>
      <c r="T89" s="179" t="s">
        <v>1</v>
      </c>
      <c r="U89" s="194" t="s">
        <v>2</v>
      </c>
      <c r="V89" s="195"/>
      <c r="W89" s="195"/>
      <c r="X89" s="196"/>
      <c r="Y89" s="181" t="s">
        <v>3</v>
      </c>
      <c r="Z89" s="197" t="s">
        <v>38</v>
      </c>
      <c r="AA89" s="197"/>
      <c r="AB89" s="185" t="s">
        <v>37</v>
      </c>
      <c r="AC89" s="192" t="s">
        <v>150</v>
      </c>
      <c r="AD89" s="193"/>
      <c r="AE89" s="171" t="s">
        <v>48</v>
      </c>
    </row>
    <row r="90" spans="1:31" ht="16.5" thickTop="1" thickBot="1" x14ac:dyDescent="0.3">
      <c r="A90" s="178"/>
      <c r="B90" s="180"/>
      <c r="C90" s="19" t="s">
        <v>4</v>
      </c>
      <c r="D90" s="19" t="s">
        <v>5</v>
      </c>
      <c r="E90" s="182"/>
      <c r="F90" s="78" t="s">
        <v>197</v>
      </c>
      <c r="G90" s="78" t="s">
        <v>198</v>
      </c>
      <c r="H90" s="186"/>
      <c r="I90" s="80" t="s">
        <v>197</v>
      </c>
      <c r="J90" s="79" t="s">
        <v>198</v>
      </c>
      <c r="K90" s="173"/>
      <c r="L90" s="167"/>
      <c r="M90" s="169"/>
      <c r="N90" s="169"/>
      <c r="O90" s="169"/>
      <c r="P90" s="169"/>
      <c r="Q90" s="169"/>
      <c r="S90" s="178"/>
      <c r="T90" s="180"/>
      <c r="U90" s="28" t="s">
        <v>44</v>
      </c>
      <c r="V90" s="19" t="s">
        <v>4</v>
      </c>
      <c r="W90" s="29" t="s">
        <v>45</v>
      </c>
      <c r="X90" s="19" t="s">
        <v>5</v>
      </c>
      <c r="Y90" s="182"/>
      <c r="Z90" s="78" t="s">
        <v>197</v>
      </c>
      <c r="AA90" s="52" t="s">
        <v>198</v>
      </c>
      <c r="AB90" s="186"/>
      <c r="AC90" s="79" t="s">
        <v>197</v>
      </c>
      <c r="AD90" s="80" t="s">
        <v>198</v>
      </c>
      <c r="AE90" s="172"/>
    </row>
    <row r="91" spans="1:31" ht="16.5" thickTop="1" thickBot="1" x14ac:dyDescent="0.3">
      <c r="A91" s="30">
        <v>1</v>
      </c>
      <c r="B91" s="1" t="s">
        <v>6</v>
      </c>
      <c r="C91" s="2">
        <v>94</v>
      </c>
      <c r="D91" s="2">
        <v>10</v>
      </c>
      <c r="E91" s="20">
        <f>C91*5+D91*9</f>
        <v>560</v>
      </c>
      <c r="F91" s="44">
        <f>'liczba dni zwłoki'!$E$5</f>
        <v>455</v>
      </c>
      <c r="G91" s="44">
        <f>'liczba dni zwłoki'!$F$5</f>
        <v>132</v>
      </c>
      <c r="H91" s="47">
        <f>ROUND(((E91*0.1*F91)/365)+((E91*0.08*G91)/365),0)</f>
        <v>86</v>
      </c>
      <c r="I91" s="45">
        <f>'liczba dni zwłoki'!$H$5</f>
        <v>323</v>
      </c>
      <c r="J91" s="45">
        <f>'liczba dni zwłoki'!$I$5</f>
        <v>130</v>
      </c>
      <c r="K91" s="46">
        <f>ROUND((((E91*0.1*I91)/365)+((E91*0.08*J91)/365)),0)</f>
        <v>66</v>
      </c>
      <c r="L91" s="156">
        <f>(E91+K91)/E91</f>
        <v>1.1178571428571429</v>
      </c>
      <c r="M91" s="157">
        <f>E91/L91</f>
        <v>500.95846645367413</v>
      </c>
      <c r="N91" s="158">
        <f>E91-M91</f>
        <v>59.041533546325866</v>
      </c>
      <c r="O91" s="158">
        <f>M91+N91</f>
        <v>560</v>
      </c>
      <c r="P91" s="158">
        <f>O91</f>
        <v>560</v>
      </c>
      <c r="Q91" s="158"/>
      <c r="S91" s="30">
        <v>11</v>
      </c>
      <c r="T91" s="1" t="s">
        <v>39</v>
      </c>
      <c r="U91" s="2">
        <v>89</v>
      </c>
      <c r="V91" s="2">
        <v>0</v>
      </c>
      <c r="W91" s="2">
        <v>13</v>
      </c>
      <c r="X91" s="2">
        <v>0</v>
      </c>
      <c r="Y91" s="20">
        <f>U91*6+V91*5+W91*10+X91*9</f>
        <v>664</v>
      </c>
      <c r="Z91" s="44">
        <f>'liczba dni zwłoki'!$E$15</f>
        <v>149</v>
      </c>
      <c r="AA91" s="44">
        <f>'liczba dni zwłoki'!$F$15</f>
        <v>132</v>
      </c>
      <c r="AB91" s="43">
        <f>ROUND((((Y91*0.1*Z91)/365)+((Y91*0.08*AA91)/365)),0)</f>
        <v>46</v>
      </c>
      <c r="AC91" s="45">
        <f>'liczba dni zwłoki'!$H$15</f>
        <v>106</v>
      </c>
      <c r="AD91" s="45">
        <f>'liczba dni zwłoki'!$I$15</f>
        <v>130</v>
      </c>
      <c r="AE91" s="45">
        <f>ROUND((((Y91*0.1*AC91)/365)+((Y91*0.08*AD91)/365)),0)</f>
        <v>38</v>
      </c>
    </row>
    <row r="92" spans="1:31" ht="16.5" thickTop="1" thickBot="1" x14ac:dyDescent="0.3">
      <c r="A92" s="30">
        <v>2</v>
      </c>
      <c r="B92" s="1" t="s">
        <v>7</v>
      </c>
      <c r="C92" s="2">
        <v>91</v>
      </c>
      <c r="D92" s="2">
        <v>10</v>
      </c>
      <c r="E92" s="20">
        <f>+C92*5+D92*9</f>
        <v>545</v>
      </c>
      <c r="F92" s="44">
        <f>'liczba dni zwłoki'!$E$6</f>
        <v>422</v>
      </c>
      <c r="G92" s="44">
        <f>'liczba dni zwłoki'!$F$6</f>
        <v>132</v>
      </c>
      <c r="H92" s="47">
        <f t="shared" ref="H92:H100" si="48">ROUND(((E92*0.1*F92)/365)+((E92*0.08*G92)/365),0)</f>
        <v>79</v>
      </c>
      <c r="I92" s="45">
        <f>'liczba dni zwłoki'!$H$6</f>
        <v>290</v>
      </c>
      <c r="J92" s="45">
        <f>'liczba dni zwłoki'!$I$6</f>
        <v>130</v>
      </c>
      <c r="K92" s="46">
        <f t="shared" ref="K92:K100" si="49">ROUND((((E92*0.1*I92)/365)+((E92*0.08*J92)/365)),0)</f>
        <v>59</v>
      </c>
      <c r="L92" s="156">
        <f t="shared" ref="L92:L99" si="50">(E92+K92)/E92</f>
        <v>1.108256880733945</v>
      </c>
      <c r="M92" s="157">
        <f t="shared" ref="M92:M100" si="51">E92/L92</f>
        <v>491.76324503311258</v>
      </c>
      <c r="N92" s="158">
        <f t="shared" ref="N92:N101" si="52">E92-M92</f>
        <v>53.236754966887418</v>
      </c>
      <c r="O92" s="158">
        <f t="shared" ref="O92:O101" si="53">M92+N92</f>
        <v>545</v>
      </c>
      <c r="P92" s="158">
        <f t="shared" ref="P92:P99" si="54">O92</f>
        <v>545</v>
      </c>
      <c r="Q92" s="158"/>
      <c r="S92" s="30">
        <v>12</v>
      </c>
      <c r="T92" s="1" t="s">
        <v>40</v>
      </c>
      <c r="U92" s="2">
        <v>89</v>
      </c>
      <c r="V92" s="2">
        <v>0</v>
      </c>
      <c r="W92" s="2">
        <v>13</v>
      </c>
      <c r="X92" s="2">
        <v>0</v>
      </c>
      <c r="Y92" s="20">
        <f t="shared" ref="Y92:Y99" si="55">U92*6+V92*5+W92*10+X92*9</f>
        <v>664</v>
      </c>
      <c r="Z92" s="44">
        <f>'liczba dni zwłoki'!$E$16</f>
        <v>120</v>
      </c>
      <c r="AA92" s="44">
        <f>'liczba dni zwłoki'!$F$16</f>
        <v>132</v>
      </c>
      <c r="AB92" s="43">
        <f t="shared" ref="AB92:AB98" si="56">ROUND((((Y92*0.1*Z92)/365)+((Y92*0.08*AA92)/365)),0)</f>
        <v>41</v>
      </c>
      <c r="AC92" s="45">
        <f>'liczba dni zwłoki'!$H$16</f>
        <v>77</v>
      </c>
      <c r="AD92" s="45">
        <f>'liczba dni zwłoki'!$I$16</f>
        <v>130</v>
      </c>
      <c r="AE92" s="45">
        <f t="shared" ref="AE92:AE98" si="57">ROUND((((Y92*0.1*AC92)/365)+((Y92*0.08*AD92)/365)),0)</f>
        <v>33</v>
      </c>
    </row>
    <row r="93" spans="1:31" ht="16.5" thickTop="1" thickBot="1" x14ac:dyDescent="0.3">
      <c r="A93" s="30">
        <v>3</v>
      </c>
      <c r="B93" s="1" t="s">
        <v>8</v>
      </c>
      <c r="C93" s="2">
        <v>89</v>
      </c>
      <c r="D93" s="2">
        <v>12</v>
      </c>
      <c r="E93" s="20">
        <f>C93*5+D93*9</f>
        <v>553</v>
      </c>
      <c r="F93" s="44">
        <f>'liczba dni zwłoki'!$E$7</f>
        <v>393</v>
      </c>
      <c r="G93" s="44">
        <f>'liczba dni zwłoki'!$F$7</f>
        <v>132</v>
      </c>
      <c r="H93" s="47">
        <f t="shared" si="48"/>
        <v>76</v>
      </c>
      <c r="I93" s="45">
        <f>'liczba dni zwłoki'!$H$7</f>
        <v>261</v>
      </c>
      <c r="J93" s="45">
        <f>'liczba dni zwłoki'!$I$7</f>
        <v>130</v>
      </c>
      <c r="K93" s="46">
        <f t="shared" si="49"/>
        <v>55</v>
      </c>
      <c r="L93" s="156">
        <f t="shared" si="50"/>
        <v>1.0994575045207957</v>
      </c>
      <c r="M93" s="157">
        <f t="shared" si="51"/>
        <v>502.97532894736838</v>
      </c>
      <c r="N93" s="158">
        <f t="shared" si="52"/>
        <v>50.024671052631618</v>
      </c>
      <c r="O93" s="158">
        <f t="shared" si="53"/>
        <v>553</v>
      </c>
      <c r="P93" s="158">
        <f t="shared" si="54"/>
        <v>553</v>
      </c>
      <c r="Q93" s="158"/>
      <c r="S93" s="30">
        <v>13</v>
      </c>
      <c r="T93" s="1" t="s">
        <v>41</v>
      </c>
      <c r="U93" s="2">
        <v>89</v>
      </c>
      <c r="V93" s="2">
        <v>0</v>
      </c>
      <c r="W93" s="2">
        <v>10</v>
      </c>
      <c r="X93" s="2">
        <v>0</v>
      </c>
      <c r="Y93" s="20">
        <f t="shared" si="55"/>
        <v>634</v>
      </c>
      <c r="Z93" s="44">
        <f>'liczba dni zwłoki'!$E$17</f>
        <v>90</v>
      </c>
      <c r="AA93" s="44">
        <f>'liczba dni zwłoki'!$F$17</f>
        <v>132</v>
      </c>
      <c r="AB93" s="43">
        <f t="shared" si="56"/>
        <v>34</v>
      </c>
      <c r="AC93" s="45">
        <f>'liczba dni zwłoki'!$H$17</f>
        <v>47</v>
      </c>
      <c r="AD93" s="45">
        <f>'liczba dni zwłoki'!$I$17</f>
        <v>130</v>
      </c>
      <c r="AE93" s="45">
        <f t="shared" si="57"/>
        <v>26</v>
      </c>
    </row>
    <row r="94" spans="1:31" ht="16.5" thickTop="1" thickBot="1" x14ac:dyDescent="0.3">
      <c r="A94" s="30">
        <v>4</v>
      </c>
      <c r="B94" s="1" t="s">
        <v>9</v>
      </c>
      <c r="C94" s="2">
        <v>89</v>
      </c>
      <c r="D94" s="2">
        <v>13</v>
      </c>
      <c r="E94" s="20">
        <f>C94*5+D94*9</f>
        <v>562</v>
      </c>
      <c r="F94" s="44">
        <f>'liczba dni zwłoki'!$E$8</f>
        <v>363</v>
      </c>
      <c r="G94" s="44">
        <f>'liczba dni zwłoki'!$F$8</f>
        <v>132</v>
      </c>
      <c r="H94" s="47">
        <f t="shared" si="48"/>
        <v>72</v>
      </c>
      <c r="I94" s="45">
        <f>'liczba dni zwłoki'!$H$8</f>
        <v>231</v>
      </c>
      <c r="J94" s="45">
        <f>'liczba dni zwłoki'!$I$8</f>
        <v>130</v>
      </c>
      <c r="K94" s="46">
        <f t="shared" si="49"/>
        <v>52</v>
      </c>
      <c r="L94" s="156">
        <f t="shared" si="50"/>
        <v>1.092526690391459</v>
      </c>
      <c r="M94" s="157">
        <f t="shared" si="51"/>
        <v>514.40390879478832</v>
      </c>
      <c r="N94" s="158">
        <f t="shared" si="52"/>
        <v>47.596091205211678</v>
      </c>
      <c r="O94" s="158">
        <f t="shared" si="53"/>
        <v>562</v>
      </c>
      <c r="P94" s="158">
        <f t="shared" si="54"/>
        <v>562</v>
      </c>
      <c r="Q94" s="158"/>
      <c r="S94" s="30">
        <v>14</v>
      </c>
      <c r="T94" s="1" t="s">
        <v>42</v>
      </c>
      <c r="U94" s="2">
        <v>86</v>
      </c>
      <c r="V94" s="2">
        <v>0</v>
      </c>
      <c r="W94" s="2">
        <v>10</v>
      </c>
      <c r="X94" s="2">
        <v>0</v>
      </c>
      <c r="Y94" s="20">
        <f t="shared" si="55"/>
        <v>616</v>
      </c>
      <c r="Z94" s="44">
        <f>'liczba dni zwłoki'!$E$18</f>
        <v>58</v>
      </c>
      <c r="AA94" s="44">
        <f>'liczba dni zwłoki'!$F$18</f>
        <v>132</v>
      </c>
      <c r="AB94" s="43">
        <f t="shared" si="56"/>
        <v>28</v>
      </c>
      <c r="AC94" s="45">
        <f>'liczba dni zwłoki'!$H$18</f>
        <v>15</v>
      </c>
      <c r="AD94" s="45">
        <f>'liczba dni zwłoki'!$I$18</f>
        <v>130</v>
      </c>
      <c r="AE94" s="45">
        <f t="shared" si="57"/>
        <v>20</v>
      </c>
    </row>
    <row r="95" spans="1:31" ht="16.5" thickTop="1" thickBot="1" x14ac:dyDescent="0.3">
      <c r="A95" s="30">
        <v>5</v>
      </c>
      <c r="B95" s="1" t="s">
        <v>10</v>
      </c>
      <c r="C95" s="2">
        <v>89</v>
      </c>
      <c r="D95" s="2">
        <v>13</v>
      </c>
      <c r="E95" s="20">
        <f t="shared" ref="E95:E100" si="58">C95*5+D95*9</f>
        <v>562</v>
      </c>
      <c r="F95" s="44">
        <f>'liczba dni zwłoki'!$E$9</f>
        <v>330</v>
      </c>
      <c r="G95" s="44">
        <f>'liczba dni zwłoki'!$F$9</f>
        <v>132</v>
      </c>
      <c r="H95" s="47">
        <f t="shared" si="48"/>
        <v>67</v>
      </c>
      <c r="I95" s="45">
        <f>'liczba dni zwłoki'!$H$9</f>
        <v>198</v>
      </c>
      <c r="J95" s="45">
        <f>'liczba dni zwłoki'!$I$9</f>
        <v>130</v>
      </c>
      <c r="K95" s="46">
        <f t="shared" si="49"/>
        <v>46</v>
      </c>
      <c r="L95" s="156">
        <f t="shared" si="50"/>
        <v>1.0818505338078293</v>
      </c>
      <c r="M95" s="157">
        <f t="shared" si="51"/>
        <v>519.48026315789468</v>
      </c>
      <c r="N95" s="158">
        <f t="shared" si="52"/>
        <v>42.519736842105317</v>
      </c>
      <c r="O95" s="158">
        <f t="shared" si="53"/>
        <v>562</v>
      </c>
      <c r="P95" s="158">
        <f t="shared" si="54"/>
        <v>562</v>
      </c>
      <c r="Q95" s="158"/>
      <c r="S95" s="30">
        <v>15</v>
      </c>
      <c r="T95" s="1" t="s">
        <v>43</v>
      </c>
      <c r="U95" s="2">
        <v>85</v>
      </c>
      <c r="V95" s="2">
        <v>0</v>
      </c>
      <c r="W95" s="2">
        <v>10</v>
      </c>
      <c r="X95" s="2">
        <v>0</v>
      </c>
      <c r="Y95" s="20">
        <f t="shared" si="55"/>
        <v>610</v>
      </c>
      <c r="Z95" s="44">
        <f>'liczba dni zwłoki'!$E$19</f>
        <v>28</v>
      </c>
      <c r="AA95" s="44">
        <f>'liczba dni zwłoki'!$F$19</f>
        <v>132</v>
      </c>
      <c r="AB95" s="43">
        <f t="shared" si="56"/>
        <v>22</v>
      </c>
      <c r="AC95" s="45">
        <f>'liczba dni zwłoki'!$H$19</f>
        <v>0</v>
      </c>
      <c r="AD95" s="45">
        <f>'liczba dni zwłoki'!$I$19</f>
        <v>130</v>
      </c>
      <c r="AE95" s="45">
        <f t="shared" si="57"/>
        <v>17</v>
      </c>
    </row>
    <row r="96" spans="1:31" ht="16.5" thickTop="1" thickBot="1" x14ac:dyDescent="0.3">
      <c r="A96" s="30">
        <v>6</v>
      </c>
      <c r="B96" s="1" t="s">
        <v>11</v>
      </c>
      <c r="C96" s="2">
        <v>89</v>
      </c>
      <c r="D96" s="2">
        <v>13</v>
      </c>
      <c r="E96" s="20">
        <f t="shared" si="58"/>
        <v>562</v>
      </c>
      <c r="F96" s="44">
        <f>'liczba dni zwłoki'!$E$10</f>
        <v>302</v>
      </c>
      <c r="G96" s="44">
        <f>'liczba dni zwłoki'!$F$10</f>
        <v>132</v>
      </c>
      <c r="H96" s="47">
        <f t="shared" si="48"/>
        <v>63</v>
      </c>
      <c r="I96" s="45">
        <f>'liczba dni zwłoki'!$H$10</f>
        <v>170</v>
      </c>
      <c r="J96" s="45">
        <f>'liczba dni zwłoki'!$I$10</f>
        <v>130</v>
      </c>
      <c r="K96" s="46">
        <f t="shared" si="49"/>
        <v>42</v>
      </c>
      <c r="L96" s="156">
        <f t="shared" si="50"/>
        <v>1.0747330960854093</v>
      </c>
      <c r="M96" s="157">
        <f t="shared" si="51"/>
        <v>522.92052980132451</v>
      </c>
      <c r="N96" s="158">
        <f t="shared" si="52"/>
        <v>39.079470198675494</v>
      </c>
      <c r="O96" s="158">
        <f t="shared" si="53"/>
        <v>562</v>
      </c>
      <c r="P96" s="158">
        <f t="shared" si="54"/>
        <v>562</v>
      </c>
      <c r="Q96" s="158"/>
      <c r="S96" s="30">
        <v>16</v>
      </c>
      <c r="T96" s="1" t="s">
        <v>188</v>
      </c>
      <c r="U96" s="2">
        <v>85</v>
      </c>
      <c r="V96" s="2">
        <v>0</v>
      </c>
      <c r="W96" s="2">
        <v>10</v>
      </c>
      <c r="X96" s="2">
        <v>0</v>
      </c>
      <c r="Y96" s="20">
        <f t="shared" si="55"/>
        <v>610</v>
      </c>
      <c r="Z96" s="44">
        <f>'liczba dni zwłoki'!$E$20</f>
        <v>0</v>
      </c>
      <c r="AA96" s="44">
        <f>'liczba dni zwłoki'!$F$20</f>
        <v>130</v>
      </c>
      <c r="AB96" s="43">
        <f t="shared" si="56"/>
        <v>17</v>
      </c>
      <c r="AC96" s="45">
        <f>'liczba dni zwłoki'!$H$20</f>
        <v>0</v>
      </c>
      <c r="AD96" s="45">
        <f>'liczba dni zwłoki'!$I$20</f>
        <v>129</v>
      </c>
      <c r="AE96" s="45">
        <f t="shared" si="57"/>
        <v>17</v>
      </c>
    </row>
    <row r="97" spans="1:31" ht="16.5" thickTop="1" thickBot="1" x14ac:dyDescent="0.3">
      <c r="A97" s="30">
        <v>7</v>
      </c>
      <c r="B97" s="1" t="s">
        <v>12</v>
      </c>
      <c r="C97" s="2">
        <v>89</v>
      </c>
      <c r="D97" s="2">
        <v>13</v>
      </c>
      <c r="E97" s="20">
        <f t="shared" si="58"/>
        <v>562</v>
      </c>
      <c r="F97" s="44">
        <f>'liczba dni zwłoki'!$E$11</f>
        <v>271</v>
      </c>
      <c r="G97" s="44">
        <f>'liczba dni zwłoki'!$F$11</f>
        <v>132</v>
      </c>
      <c r="H97" s="47">
        <f t="shared" si="48"/>
        <v>58</v>
      </c>
      <c r="I97" s="45">
        <f>'liczba dni zwłoki'!$H$11</f>
        <v>144</v>
      </c>
      <c r="J97" s="45">
        <f>'liczba dni zwłoki'!$I$11</f>
        <v>130</v>
      </c>
      <c r="K97" s="46">
        <f t="shared" si="49"/>
        <v>38</v>
      </c>
      <c r="L97" s="156">
        <f t="shared" si="50"/>
        <v>1.0676156583629892</v>
      </c>
      <c r="M97" s="157">
        <f t="shared" si="51"/>
        <v>526.40666666666675</v>
      </c>
      <c r="N97" s="158">
        <f t="shared" si="52"/>
        <v>35.593333333333248</v>
      </c>
      <c r="O97" s="158">
        <f t="shared" si="53"/>
        <v>562</v>
      </c>
      <c r="P97" s="158">
        <f t="shared" si="54"/>
        <v>562</v>
      </c>
      <c r="Q97" s="158"/>
      <c r="S97" s="30">
        <v>17</v>
      </c>
      <c r="T97" s="1" t="s">
        <v>189</v>
      </c>
      <c r="U97" s="2">
        <v>85</v>
      </c>
      <c r="V97" s="2">
        <v>0</v>
      </c>
      <c r="W97" s="2">
        <v>10</v>
      </c>
      <c r="X97" s="2">
        <v>0</v>
      </c>
      <c r="Y97" s="20">
        <f t="shared" si="55"/>
        <v>610</v>
      </c>
      <c r="Z97" s="44">
        <f>'liczba dni zwłoki'!$E$21</f>
        <v>0</v>
      </c>
      <c r="AA97" s="44">
        <f>'liczba dni zwłoki'!$F$21</f>
        <v>99</v>
      </c>
      <c r="AB97" s="43">
        <f t="shared" si="56"/>
        <v>13</v>
      </c>
      <c r="AC97" s="45">
        <f>'liczba dni zwłoki'!$H$21</f>
        <v>0</v>
      </c>
      <c r="AD97" s="45">
        <f>'liczba dni zwłoki'!$I$21</f>
        <v>99</v>
      </c>
      <c r="AE97" s="45">
        <f t="shared" si="57"/>
        <v>13</v>
      </c>
    </row>
    <row r="98" spans="1:31" ht="16.5" thickTop="1" thickBot="1" x14ac:dyDescent="0.3">
      <c r="A98" s="30">
        <v>8</v>
      </c>
      <c r="B98" s="1" t="s">
        <v>13</v>
      </c>
      <c r="C98" s="2">
        <v>89</v>
      </c>
      <c r="D98" s="2">
        <v>13</v>
      </c>
      <c r="E98" s="20">
        <f t="shared" si="58"/>
        <v>562</v>
      </c>
      <c r="F98" s="44">
        <f>'liczba dni zwłoki'!$E$12</f>
        <v>240</v>
      </c>
      <c r="G98" s="44">
        <f>'liczba dni zwłoki'!$F$12</f>
        <v>132</v>
      </c>
      <c r="H98" s="47">
        <f t="shared" si="48"/>
        <v>53</v>
      </c>
      <c r="I98" s="45">
        <f>'liczba dni zwłoki'!$H$12</f>
        <v>144</v>
      </c>
      <c r="J98" s="45">
        <f>'liczba dni zwłoki'!$I$12</f>
        <v>130</v>
      </c>
      <c r="K98" s="46">
        <f t="shared" si="49"/>
        <v>38</v>
      </c>
      <c r="L98" s="156">
        <f t="shared" si="50"/>
        <v>1.0676156583629892</v>
      </c>
      <c r="M98" s="157">
        <f t="shared" si="51"/>
        <v>526.40666666666675</v>
      </c>
      <c r="N98" s="158">
        <f t="shared" si="52"/>
        <v>35.593333333333248</v>
      </c>
      <c r="O98" s="158">
        <f t="shared" si="53"/>
        <v>562</v>
      </c>
      <c r="P98" s="158">
        <f t="shared" si="54"/>
        <v>562</v>
      </c>
      <c r="Q98" s="158"/>
      <c r="S98" s="30">
        <v>18</v>
      </c>
      <c r="T98" s="1" t="s">
        <v>190</v>
      </c>
      <c r="U98" s="2">
        <v>85</v>
      </c>
      <c r="V98" s="2">
        <v>0</v>
      </c>
      <c r="W98" s="2">
        <v>10</v>
      </c>
      <c r="X98" s="2">
        <v>0</v>
      </c>
      <c r="Y98" s="20">
        <f t="shared" si="55"/>
        <v>610</v>
      </c>
      <c r="Z98" s="44">
        <f>'liczba dni zwłoki'!$E$22</f>
        <v>0</v>
      </c>
      <c r="AA98" s="44">
        <f>'liczba dni zwłoki'!$F$22</f>
        <v>69</v>
      </c>
      <c r="AB98" s="43">
        <f t="shared" si="56"/>
        <v>9</v>
      </c>
      <c r="AC98" s="45">
        <f>'liczba dni zwłoki'!$H$22</f>
        <v>0</v>
      </c>
      <c r="AD98" s="45">
        <f>'liczba dni zwłoki'!$I$22</f>
        <v>69</v>
      </c>
      <c r="AE98" s="45">
        <f t="shared" si="57"/>
        <v>9</v>
      </c>
    </row>
    <row r="99" spans="1:31" ht="16.5" thickTop="1" thickBot="1" x14ac:dyDescent="0.3">
      <c r="A99" s="30">
        <v>9</v>
      </c>
      <c r="B99" s="1" t="s">
        <v>14</v>
      </c>
      <c r="C99" s="2">
        <v>89</v>
      </c>
      <c r="D99" s="2">
        <v>13</v>
      </c>
      <c r="E99" s="20">
        <f t="shared" si="58"/>
        <v>562</v>
      </c>
      <c r="F99" s="44">
        <f>'liczba dni zwłoki'!$E$13</f>
        <v>212</v>
      </c>
      <c r="G99" s="44">
        <f>'liczba dni zwłoki'!$F$13</f>
        <v>132</v>
      </c>
      <c r="H99" s="47">
        <f t="shared" si="48"/>
        <v>49</v>
      </c>
      <c r="I99" s="45">
        <f>'liczba dni zwłoki'!$H$13</f>
        <v>144</v>
      </c>
      <c r="J99" s="45">
        <f>'liczba dni zwłoki'!$I$13</f>
        <v>130</v>
      </c>
      <c r="K99" s="46">
        <f t="shared" si="49"/>
        <v>38</v>
      </c>
      <c r="L99" s="156">
        <f t="shared" si="50"/>
        <v>1.0676156583629892</v>
      </c>
      <c r="M99" s="157">
        <f t="shared" si="51"/>
        <v>526.40666666666675</v>
      </c>
      <c r="N99" s="158">
        <f t="shared" si="52"/>
        <v>35.593333333333248</v>
      </c>
      <c r="O99" s="158">
        <f t="shared" si="53"/>
        <v>562</v>
      </c>
      <c r="P99" s="158">
        <f t="shared" si="54"/>
        <v>562</v>
      </c>
      <c r="Q99" s="158"/>
      <c r="S99" s="30">
        <v>19</v>
      </c>
      <c r="T99" s="1" t="s">
        <v>240</v>
      </c>
      <c r="U99" s="2">
        <v>85</v>
      </c>
      <c r="V99" s="2">
        <v>0</v>
      </c>
      <c r="W99" s="2">
        <v>10</v>
      </c>
      <c r="X99" s="2">
        <v>0</v>
      </c>
      <c r="Y99" s="20">
        <f t="shared" si="55"/>
        <v>610</v>
      </c>
      <c r="Z99" s="44">
        <f>'liczba dni zwłoki'!$E$23</f>
        <v>0</v>
      </c>
      <c r="AA99" s="44">
        <f>'liczba dni zwłoki'!$F$23</f>
        <v>36</v>
      </c>
      <c r="AB99" s="43">
        <v>0</v>
      </c>
      <c r="AC99" s="45">
        <f>'liczba dni zwłoki'!$H$23</f>
        <v>0</v>
      </c>
      <c r="AD99" s="45">
        <f>'liczba dni zwłoki'!$I$23</f>
        <v>36</v>
      </c>
      <c r="AE99" s="45">
        <v>0</v>
      </c>
    </row>
    <row r="100" spans="1:31" ht="16.5" thickTop="1" thickBot="1" x14ac:dyDescent="0.3">
      <c r="A100" s="30">
        <v>10</v>
      </c>
      <c r="B100" s="1" t="s">
        <v>36</v>
      </c>
      <c r="C100" s="2">
        <v>89</v>
      </c>
      <c r="D100" s="22">
        <v>13</v>
      </c>
      <c r="E100" s="23">
        <f t="shared" si="58"/>
        <v>562</v>
      </c>
      <c r="F100" s="44">
        <f>'liczba dni zwłoki'!$E$14</f>
        <v>181</v>
      </c>
      <c r="G100" s="44">
        <f>'liczba dni zwłoki'!$F$14</f>
        <v>132</v>
      </c>
      <c r="H100" s="47">
        <f t="shared" si="48"/>
        <v>44</v>
      </c>
      <c r="I100" s="45">
        <f>'liczba dni zwłoki'!$H$14</f>
        <v>138</v>
      </c>
      <c r="J100" s="45">
        <f>'liczba dni zwłoki'!$I$14</f>
        <v>130</v>
      </c>
      <c r="K100" s="46">
        <f t="shared" si="49"/>
        <v>37</v>
      </c>
      <c r="L100" s="156">
        <f>(E100+K100)/E100</f>
        <v>1.0658362989323844</v>
      </c>
      <c r="M100" s="157">
        <f t="shared" si="51"/>
        <v>527.28547579298834</v>
      </c>
      <c r="N100" s="158">
        <f t="shared" si="52"/>
        <v>34.714524207011664</v>
      </c>
      <c r="O100" s="158">
        <f t="shared" si="53"/>
        <v>562</v>
      </c>
      <c r="P100" s="158">
        <f>O100-Q100</f>
        <v>129.00721798115046</v>
      </c>
      <c r="Q100" s="158">
        <f>N101</f>
        <v>432.99278201884954</v>
      </c>
      <c r="X100" s="24" t="s">
        <v>47</v>
      </c>
      <c r="Y100" s="33">
        <f>SUM(Y91:Y99)</f>
        <v>5628</v>
      </c>
      <c r="Z100" s="33"/>
      <c r="AA100" s="33"/>
      <c r="AB100" s="34">
        <f>SUM(AB91:AB99)</f>
        <v>210</v>
      </c>
      <c r="AC100" s="34"/>
      <c r="AD100" s="34"/>
      <c r="AE100" s="34">
        <f>SUM(AE91:AE99)</f>
        <v>173</v>
      </c>
    </row>
    <row r="101" spans="1:31" ht="16.5" thickTop="1" thickBot="1" x14ac:dyDescent="0.3">
      <c r="A101" s="12"/>
      <c r="B101" s="13"/>
      <c r="C101" s="14"/>
      <c r="D101" s="24" t="s">
        <v>46</v>
      </c>
      <c r="E101" s="35">
        <f>SUM(E91:E100)</f>
        <v>5592</v>
      </c>
      <c r="F101" s="35"/>
      <c r="G101" s="35"/>
      <c r="H101" s="25">
        <f>SUM(H91:H100)</f>
        <v>647</v>
      </c>
      <c r="I101" s="25"/>
      <c r="J101" s="25"/>
      <c r="K101" s="25">
        <f t="shared" ref="K101" si="59">SUM(K91:K100)</f>
        <v>471</v>
      </c>
      <c r="L101" s="155"/>
      <c r="M101" s="159">
        <f>SUM(M91:M100)</f>
        <v>5159.0072179811505</v>
      </c>
      <c r="N101" s="159">
        <f t="shared" si="52"/>
        <v>432.99278201884954</v>
      </c>
      <c r="O101" s="159">
        <f t="shared" si="53"/>
        <v>5592</v>
      </c>
      <c r="P101" s="159">
        <f>SUM(P91:P100)</f>
        <v>5159.0072179811505</v>
      </c>
      <c r="Q101" s="159">
        <f>SUM(Q91:Q100)</f>
        <v>432.99278201884954</v>
      </c>
    </row>
    <row r="102" spans="1:31" ht="15.75" thickTop="1" x14ac:dyDescent="0.25">
      <c r="A102" s="3"/>
      <c r="B102" s="8"/>
      <c r="C102" s="4"/>
      <c r="D102" s="4"/>
      <c r="E102" s="15"/>
      <c r="F102" s="4"/>
      <c r="G102" s="4"/>
      <c r="H102" s="16"/>
      <c r="I102" s="16"/>
      <c r="J102" s="16"/>
    </row>
    <row r="103" spans="1:31" x14ac:dyDescent="0.25">
      <c r="A103" s="3"/>
      <c r="B103" s="8"/>
      <c r="C103" s="4"/>
      <c r="D103" s="4"/>
      <c r="E103" s="15"/>
      <c r="F103" s="4"/>
      <c r="G103" s="4"/>
      <c r="H103" s="16"/>
      <c r="I103" s="16"/>
      <c r="J103" s="16"/>
    </row>
    <row r="104" spans="1:31" ht="33" customHeight="1" x14ac:dyDescent="0.25">
      <c r="A104" s="3"/>
      <c r="B104" s="8"/>
      <c r="C104" s="4"/>
      <c r="D104" s="4"/>
      <c r="E104" s="15"/>
      <c r="F104" s="4"/>
      <c r="G104" s="4"/>
      <c r="H104" s="16"/>
      <c r="I104" s="16"/>
      <c r="J104" s="16"/>
    </row>
    <row r="105" spans="1:31" x14ac:dyDescent="0.25">
      <c r="A105" s="3"/>
      <c r="B105" s="8"/>
      <c r="C105" s="4"/>
      <c r="D105" s="4"/>
      <c r="E105" s="15"/>
      <c r="F105" s="4"/>
      <c r="G105" s="4"/>
      <c r="H105" s="16"/>
      <c r="I105" s="16"/>
      <c r="J105" s="16"/>
    </row>
    <row r="107" spans="1:31" ht="18.75" x14ac:dyDescent="0.3">
      <c r="A107" s="170" t="s">
        <v>63</v>
      </c>
      <c r="B107" s="170"/>
      <c r="C107" s="170"/>
      <c r="D107" s="170"/>
      <c r="E107" s="170"/>
      <c r="F107" s="170"/>
      <c r="G107" s="170"/>
      <c r="H107" s="170"/>
      <c r="I107" s="170"/>
      <c r="J107" s="170"/>
      <c r="K107" s="170"/>
      <c r="L107" s="133"/>
      <c r="M107" s="133"/>
      <c r="N107" s="133"/>
      <c r="O107" s="133"/>
      <c r="P107" s="133"/>
      <c r="Q107" s="133"/>
      <c r="R107" s="131"/>
      <c r="S107" s="170" t="s">
        <v>63</v>
      </c>
      <c r="T107" s="170"/>
      <c r="U107" s="170"/>
      <c r="V107" s="170"/>
      <c r="W107" s="170"/>
      <c r="X107" s="170"/>
      <c r="Y107" s="170"/>
      <c r="Z107" s="170"/>
      <c r="AA107" s="170"/>
      <c r="AB107" s="170"/>
      <c r="AC107" s="170"/>
      <c r="AD107" s="170"/>
      <c r="AE107" s="170"/>
    </row>
    <row r="108" spans="1:31" ht="15.75" thickBot="1" x14ac:dyDescent="0.3">
      <c r="C108" s="18"/>
      <c r="D108" s="18"/>
    </row>
    <row r="109" spans="1:31" ht="35.25" customHeight="1" thickTop="1" thickBot="1" x14ac:dyDescent="0.3">
      <c r="F109" s="187" t="s">
        <v>152</v>
      </c>
      <c r="G109" s="188"/>
      <c r="H109" s="189"/>
      <c r="I109" s="174" t="s">
        <v>151</v>
      </c>
      <c r="J109" s="175"/>
      <c r="K109" s="176"/>
      <c r="L109" s="153"/>
      <c r="M109" s="153"/>
      <c r="N109" s="153"/>
      <c r="O109" s="153"/>
      <c r="P109" s="153"/>
      <c r="Q109" s="153"/>
      <c r="Z109" s="187" t="s">
        <v>152</v>
      </c>
      <c r="AA109" s="188"/>
      <c r="AB109" s="189"/>
      <c r="AC109" s="174" t="s">
        <v>151</v>
      </c>
      <c r="AD109" s="175"/>
      <c r="AE109" s="176"/>
    </row>
    <row r="110" spans="1:31" ht="50.25" customHeight="1" thickTop="1" thickBot="1" x14ac:dyDescent="0.3">
      <c r="A110" s="177" t="s">
        <v>0</v>
      </c>
      <c r="B110" s="179" t="s">
        <v>1</v>
      </c>
      <c r="C110" s="183" t="s">
        <v>2</v>
      </c>
      <c r="D110" s="184"/>
      <c r="E110" s="181" t="s">
        <v>3</v>
      </c>
      <c r="F110" s="190" t="s">
        <v>38</v>
      </c>
      <c r="G110" s="191"/>
      <c r="H110" s="185" t="s">
        <v>37</v>
      </c>
      <c r="I110" s="192" t="s">
        <v>150</v>
      </c>
      <c r="J110" s="193"/>
      <c r="K110" s="173" t="s">
        <v>48</v>
      </c>
      <c r="L110" s="166" t="s">
        <v>243</v>
      </c>
      <c r="M110" s="168" t="s">
        <v>241</v>
      </c>
      <c r="N110" s="168" t="s">
        <v>185</v>
      </c>
      <c r="O110" s="168" t="s">
        <v>183</v>
      </c>
      <c r="P110" s="168" t="s">
        <v>244</v>
      </c>
      <c r="Q110" s="168" t="s">
        <v>245</v>
      </c>
      <c r="S110" s="177" t="s">
        <v>0</v>
      </c>
      <c r="T110" s="179" t="s">
        <v>1</v>
      </c>
      <c r="U110" s="194" t="s">
        <v>2</v>
      </c>
      <c r="V110" s="195"/>
      <c r="W110" s="195"/>
      <c r="X110" s="196"/>
      <c r="Y110" s="181" t="s">
        <v>3</v>
      </c>
      <c r="Z110" s="197" t="s">
        <v>38</v>
      </c>
      <c r="AA110" s="197"/>
      <c r="AB110" s="185" t="s">
        <v>37</v>
      </c>
      <c r="AC110" s="192" t="s">
        <v>150</v>
      </c>
      <c r="AD110" s="193"/>
      <c r="AE110" s="171" t="s">
        <v>48</v>
      </c>
    </row>
    <row r="111" spans="1:31" ht="16.5" thickTop="1" thickBot="1" x14ac:dyDescent="0.3">
      <c r="A111" s="178"/>
      <c r="B111" s="180"/>
      <c r="C111" s="19" t="s">
        <v>4</v>
      </c>
      <c r="D111" s="19" t="s">
        <v>5</v>
      </c>
      <c r="E111" s="182"/>
      <c r="F111" s="78" t="s">
        <v>197</v>
      </c>
      <c r="G111" s="78" t="s">
        <v>198</v>
      </c>
      <c r="H111" s="186"/>
      <c r="I111" s="80" t="s">
        <v>197</v>
      </c>
      <c r="J111" s="79" t="s">
        <v>198</v>
      </c>
      <c r="K111" s="173"/>
      <c r="L111" s="167"/>
      <c r="M111" s="169"/>
      <c r="N111" s="169"/>
      <c r="O111" s="169"/>
      <c r="P111" s="169"/>
      <c r="Q111" s="169"/>
      <c r="S111" s="178"/>
      <c r="T111" s="180"/>
      <c r="U111" s="28" t="s">
        <v>44</v>
      </c>
      <c r="V111" s="19" t="s">
        <v>4</v>
      </c>
      <c r="W111" s="29" t="s">
        <v>45</v>
      </c>
      <c r="X111" s="19" t="s">
        <v>5</v>
      </c>
      <c r="Y111" s="182"/>
      <c r="Z111" s="78" t="s">
        <v>197</v>
      </c>
      <c r="AA111" s="52" t="s">
        <v>198</v>
      </c>
      <c r="AB111" s="186"/>
      <c r="AC111" s="79" t="s">
        <v>197</v>
      </c>
      <c r="AD111" s="80" t="s">
        <v>198</v>
      </c>
      <c r="AE111" s="172"/>
    </row>
    <row r="112" spans="1:31" ht="16.5" thickTop="1" thickBot="1" x14ac:dyDescent="0.3">
      <c r="A112" s="30">
        <v>1</v>
      </c>
      <c r="B112" s="1" t="s">
        <v>6</v>
      </c>
      <c r="C112" s="2">
        <v>94</v>
      </c>
      <c r="D112" s="2">
        <v>0</v>
      </c>
      <c r="E112" s="20">
        <f>C112*5+D112*9</f>
        <v>470</v>
      </c>
      <c r="F112" s="44">
        <f>'liczba dni zwłoki'!$E$5</f>
        <v>455</v>
      </c>
      <c r="G112" s="44">
        <f>'liczba dni zwłoki'!$F$5</f>
        <v>132</v>
      </c>
      <c r="H112" s="47">
        <f>ROUND(((E112*0.1*F112)/365)+((E112*0.08*G112)/365),0)</f>
        <v>72</v>
      </c>
      <c r="I112" s="45">
        <f>'liczba dni zwłoki'!$H$5</f>
        <v>323</v>
      </c>
      <c r="J112" s="45">
        <f>'liczba dni zwłoki'!$I$5</f>
        <v>130</v>
      </c>
      <c r="K112" s="46">
        <f>ROUND((((E112*0.1*I112)/365)+((E112*0.08*J112)/365)),0)</f>
        <v>55</v>
      </c>
      <c r="L112" s="156">
        <f>(E112+K112)/E112</f>
        <v>1.1170212765957446</v>
      </c>
      <c r="M112" s="157">
        <f>E112/L112</f>
        <v>420.76190476190482</v>
      </c>
      <c r="N112" s="158">
        <f>E112-M112</f>
        <v>49.238095238095184</v>
      </c>
      <c r="O112" s="158">
        <f>M112+N112</f>
        <v>470</v>
      </c>
      <c r="P112" s="158">
        <f>O112</f>
        <v>470</v>
      </c>
      <c r="Q112" s="158"/>
      <c r="S112" s="30">
        <v>11</v>
      </c>
      <c r="T112" s="1" t="s">
        <v>39</v>
      </c>
      <c r="U112" s="2">
        <v>87</v>
      </c>
      <c r="V112" s="2">
        <v>0</v>
      </c>
      <c r="W112" s="2">
        <v>0</v>
      </c>
      <c r="X112" s="2">
        <v>0</v>
      </c>
      <c r="Y112" s="20">
        <f>U112*6+V112*5+W112*10+X112*9</f>
        <v>522</v>
      </c>
      <c r="Z112" s="44">
        <f>'liczba dni zwłoki'!$E$15</f>
        <v>149</v>
      </c>
      <c r="AA112" s="44">
        <f>'liczba dni zwłoki'!$F$15</f>
        <v>132</v>
      </c>
      <c r="AB112" s="43">
        <f>ROUND((((Y112*0.1*Z112)/365)+((Y112*0.08*AA112)/365)),0)</f>
        <v>36</v>
      </c>
      <c r="AC112" s="45">
        <f>'liczba dni zwłoki'!$H$15</f>
        <v>106</v>
      </c>
      <c r="AD112" s="45">
        <f>'liczba dni zwłoki'!$I$15</f>
        <v>130</v>
      </c>
      <c r="AE112" s="45">
        <f>ROUND((((Y112*0.1*AC112)/365)+((Y112*0.08*AD112)/365)),0)</f>
        <v>30</v>
      </c>
    </row>
    <row r="113" spans="1:31" ht="16.5" thickTop="1" thickBot="1" x14ac:dyDescent="0.3">
      <c r="A113" s="30">
        <v>2</v>
      </c>
      <c r="B113" s="1" t="s">
        <v>7</v>
      </c>
      <c r="C113" s="2">
        <v>93</v>
      </c>
      <c r="D113" s="2">
        <v>0</v>
      </c>
      <c r="E113" s="20">
        <f>+C113*5+D113*9</f>
        <v>465</v>
      </c>
      <c r="F113" s="44">
        <f>'liczba dni zwłoki'!$E$6</f>
        <v>422</v>
      </c>
      <c r="G113" s="44">
        <f>'liczba dni zwłoki'!$F$6</f>
        <v>132</v>
      </c>
      <c r="H113" s="47">
        <f t="shared" ref="H113:H121" si="60">ROUND(((E113*0.1*F113)/365)+((E113*0.08*G113)/365),0)</f>
        <v>67</v>
      </c>
      <c r="I113" s="45">
        <f>'liczba dni zwłoki'!$H$6</f>
        <v>290</v>
      </c>
      <c r="J113" s="45">
        <f>'liczba dni zwłoki'!$I$6</f>
        <v>130</v>
      </c>
      <c r="K113" s="46">
        <f t="shared" ref="K113:K121" si="61">ROUND((((E113*0.1*I113)/365)+((E113*0.08*J113)/365)),0)</f>
        <v>50</v>
      </c>
      <c r="L113" s="156">
        <f t="shared" ref="L113:L120" si="62">(E113+K113)/E113</f>
        <v>1.10752688172043</v>
      </c>
      <c r="M113" s="157">
        <f t="shared" ref="M113:M121" si="63">E113/L113</f>
        <v>419.85436893203888</v>
      </c>
      <c r="N113" s="158">
        <f t="shared" ref="N113:N122" si="64">E113-M113</f>
        <v>45.145631067961119</v>
      </c>
      <c r="O113" s="158">
        <f t="shared" ref="O113:O122" si="65">M113+N113</f>
        <v>465</v>
      </c>
      <c r="P113" s="158">
        <f t="shared" ref="P113:P120" si="66">O113</f>
        <v>465</v>
      </c>
      <c r="Q113" s="158"/>
      <c r="S113" s="30">
        <v>12</v>
      </c>
      <c r="T113" s="1" t="s">
        <v>40</v>
      </c>
      <c r="U113" s="2">
        <v>87</v>
      </c>
      <c r="V113" s="2">
        <v>0</v>
      </c>
      <c r="W113" s="2">
        <v>0</v>
      </c>
      <c r="X113" s="2">
        <v>0</v>
      </c>
      <c r="Y113" s="20">
        <f t="shared" ref="Y113:Y120" si="67">U113*6+V113*5+W113*10+X113*9</f>
        <v>522</v>
      </c>
      <c r="Z113" s="44">
        <f>'liczba dni zwłoki'!$E$16</f>
        <v>120</v>
      </c>
      <c r="AA113" s="44">
        <f>'liczba dni zwłoki'!$F$16</f>
        <v>132</v>
      </c>
      <c r="AB113" s="43">
        <f t="shared" ref="AB113:AB119" si="68">ROUND((((Y113*0.1*Z113)/365)+((Y113*0.08*AA113)/365)),0)</f>
        <v>32</v>
      </c>
      <c r="AC113" s="45">
        <f>'liczba dni zwłoki'!$H$16</f>
        <v>77</v>
      </c>
      <c r="AD113" s="45">
        <f>'liczba dni zwłoki'!$I$16</f>
        <v>130</v>
      </c>
      <c r="AE113" s="45">
        <f t="shared" ref="AE113:AE119" si="69">ROUND((((Y113*0.1*AC113)/365)+((Y113*0.08*AD113)/365)),0)</f>
        <v>26</v>
      </c>
    </row>
    <row r="114" spans="1:31" ht="16.5" thickTop="1" thickBot="1" x14ac:dyDescent="0.3">
      <c r="A114" s="30">
        <v>3</v>
      </c>
      <c r="B114" s="1" t="s">
        <v>8</v>
      </c>
      <c r="C114" s="2">
        <v>92</v>
      </c>
      <c r="D114" s="2">
        <v>0</v>
      </c>
      <c r="E114" s="20">
        <f>C114*5+D114*9</f>
        <v>460</v>
      </c>
      <c r="F114" s="44">
        <f>'liczba dni zwłoki'!$E$7</f>
        <v>393</v>
      </c>
      <c r="G114" s="44">
        <f>'liczba dni zwłoki'!$F$7</f>
        <v>132</v>
      </c>
      <c r="H114" s="47">
        <f t="shared" si="60"/>
        <v>63</v>
      </c>
      <c r="I114" s="45">
        <f>'liczba dni zwłoki'!$H$7</f>
        <v>261</v>
      </c>
      <c r="J114" s="45">
        <f>'liczba dni zwłoki'!$I$7</f>
        <v>130</v>
      </c>
      <c r="K114" s="46">
        <f t="shared" si="61"/>
        <v>46</v>
      </c>
      <c r="L114" s="156">
        <f t="shared" si="62"/>
        <v>1.1000000000000001</v>
      </c>
      <c r="M114" s="157">
        <f t="shared" si="63"/>
        <v>418.18181818181813</v>
      </c>
      <c r="N114" s="158">
        <f t="shared" si="64"/>
        <v>41.81818181818187</v>
      </c>
      <c r="O114" s="158">
        <f t="shared" si="65"/>
        <v>460</v>
      </c>
      <c r="P114" s="158">
        <f t="shared" si="66"/>
        <v>460</v>
      </c>
      <c r="Q114" s="158"/>
      <c r="S114" s="30">
        <v>13</v>
      </c>
      <c r="T114" s="1" t="s">
        <v>41</v>
      </c>
      <c r="U114" s="2">
        <v>87</v>
      </c>
      <c r="V114" s="2">
        <v>0</v>
      </c>
      <c r="W114" s="2">
        <v>0</v>
      </c>
      <c r="X114" s="2">
        <v>0</v>
      </c>
      <c r="Y114" s="20">
        <f t="shared" si="67"/>
        <v>522</v>
      </c>
      <c r="Z114" s="44">
        <f>'liczba dni zwłoki'!$E$17</f>
        <v>90</v>
      </c>
      <c r="AA114" s="44">
        <f>'liczba dni zwłoki'!$F$17</f>
        <v>132</v>
      </c>
      <c r="AB114" s="43">
        <f t="shared" si="68"/>
        <v>28</v>
      </c>
      <c r="AC114" s="45">
        <f>'liczba dni zwłoki'!$H$17</f>
        <v>47</v>
      </c>
      <c r="AD114" s="45">
        <f>'liczba dni zwłoki'!$I$17</f>
        <v>130</v>
      </c>
      <c r="AE114" s="45">
        <f t="shared" si="69"/>
        <v>22</v>
      </c>
    </row>
    <row r="115" spans="1:31" ht="16.5" thickTop="1" thickBot="1" x14ac:dyDescent="0.3">
      <c r="A115" s="30">
        <v>4</v>
      </c>
      <c r="B115" s="1" t="s">
        <v>9</v>
      </c>
      <c r="C115" s="2">
        <v>92</v>
      </c>
      <c r="D115" s="2">
        <v>0</v>
      </c>
      <c r="E115" s="20">
        <f>C115*5+D115*9</f>
        <v>460</v>
      </c>
      <c r="F115" s="44">
        <f>'liczba dni zwłoki'!$E$8</f>
        <v>363</v>
      </c>
      <c r="G115" s="44">
        <f>'liczba dni zwłoki'!$F$8</f>
        <v>132</v>
      </c>
      <c r="H115" s="47">
        <f t="shared" si="60"/>
        <v>59</v>
      </c>
      <c r="I115" s="45">
        <f>'liczba dni zwłoki'!$H$8</f>
        <v>231</v>
      </c>
      <c r="J115" s="45">
        <f>'liczba dni zwłoki'!$I$8</f>
        <v>130</v>
      </c>
      <c r="K115" s="46">
        <f t="shared" si="61"/>
        <v>42</v>
      </c>
      <c r="L115" s="156">
        <f t="shared" si="62"/>
        <v>1.0913043478260869</v>
      </c>
      <c r="M115" s="157">
        <f t="shared" si="63"/>
        <v>421.51394422310761</v>
      </c>
      <c r="N115" s="158">
        <f t="shared" si="64"/>
        <v>38.486055776892385</v>
      </c>
      <c r="O115" s="158">
        <f t="shared" si="65"/>
        <v>460</v>
      </c>
      <c r="P115" s="158">
        <f t="shared" si="66"/>
        <v>460</v>
      </c>
      <c r="Q115" s="158"/>
      <c r="S115" s="30">
        <v>14</v>
      </c>
      <c r="T115" s="1" t="s">
        <v>42</v>
      </c>
      <c r="U115" s="2">
        <v>87</v>
      </c>
      <c r="V115" s="2">
        <v>0</v>
      </c>
      <c r="W115" s="2">
        <v>0</v>
      </c>
      <c r="X115" s="2">
        <v>0</v>
      </c>
      <c r="Y115" s="20">
        <f t="shared" si="67"/>
        <v>522</v>
      </c>
      <c r="Z115" s="44">
        <f>'liczba dni zwłoki'!$E$18</f>
        <v>58</v>
      </c>
      <c r="AA115" s="44">
        <f>'liczba dni zwłoki'!$F$18</f>
        <v>132</v>
      </c>
      <c r="AB115" s="43">
        <f t="shared" si="68"/>
        <v>23</v>
      </c>
      <c r="AC115" s="45">
        <f>'liczba dni zwłoki'!$H$18</f>
        <v>15</v>
      </c>
      <c r="AD115" s="45">
        <f>'liczba dni zwłoki'!$I$18</f>
        <v>130</v>
      </c>
      <c r="AE115" s="45">
        <f t="shared" si="69"/>
        <v>17</v>
      </c>
    </row>
    <row r="116" spans="1:31" ht="16.5" thickTop="1" thickBot="1" x14ac:dyDescent="0.3">
      <c r="A116" s="30">
        <v>5</v>
      </c>
      <c r="B116" s="1" t="s">
        <v>10</v>
      </c>
      <c r="C116" s="2">
        <v>89</v>
      </c>
      <c r="D116" s="2">
        <v>0</v>
      </c>
      <c r="E116" s="20">
        <f t="shared" ref="E116:E121" si="70">C116*5+D116*9</f>
        <v>445</v>
      </c>
      <c r="F116" s="44">
        <f>'liczba dni zwłoki'!$E$9</f>
        <v>330</v>
      </c>
      <c r="G116" s="44">
        <f>'liczba dni zwłoki'!$F$9</f>
        <v>132</v>
      </c>
      <c r="H116" s="47">
        <f t="shared" si="60"/>
        <v>53</v>
      </c>
      <c r="I116" s="45">
        <f>'liczba dni zwłoki'!$H$9</f>
        <v>198</v>
      </c>
      <c r="J116" s="45">
        <f>'liczba dni zwłoki'!$I$9</f>
        <v>130</v>
      </c>
      <c r="K116" s="46">
        <f t="shared" si="61"/>
        <v>37</v>
      </c>
      <c r="L116" s="156">
        <f t="shared" si="62"/>
        <v>1.0831460674157303</v>
      </c>
      <c r="M116" s="157">
        <f t="shared" si="63"/>
        <v>410.84024896265561</v>
      </c>
      <c r="N116" s="158">
        <f t="shared" si="64"/>
        <v>34.159751037344392</v>
      </c>
      <c r="O116" s="158">
        <f t="shared" si="65"/>
        <v>445</v>
      </c>
      <c r="P116" s="158">
        <f t="shared" si="66"/>
        <v>445</v>
      </c>
      <c r="Q116" s="158"/>
      <c r="S116" s="30">
        <v>15</v>
      </c>
      <c r="T116" s="1" t="s">
        <v>43</v>
      </c>
      <c r="U116" s="2">
        <v>87</v>
      </c>
      <c r="V116" s="2">
        <v>0</v>
      </c>
      <c r="W116" s="2">
        <v>0</v>
      </c>
      <c r="X116" s="2">
        <v>0</v>
      </c>
      <c r="Y116" s="20">
        <f t="shared" si="67"/>
        <v>522</v>
      </c>
      <c r="Z116" s="44">
        <f>'liczba dni zwłoki'!$E$19</f>
        <v>28</v>
      </c>
      <c r="AA116" s="44">
        <f>'liczba dni zwłoki'!$F$19</f>
        <v>132</v>
      </c>
      <c r="AB116" s="43">
        <f t="shared" si="68"/>
        <v>19</v>
      </c>
      <c r="AC116" s="45">
        <f>'liczba dni zwłoki'!$H$19</f>
        <v>0</v>
      </c>
      <c r="AD116" s="45">
        <f>'liczba dni zwłoki'!$I$19</f>
        <v>130</v>
      </c>
      <c r="AE116" s="45">
        <f t="shared" si="69"/>
        <v>15</v>
      </c>
    </row>
    <row r="117" spans="1:31" ht="16.5" thickTop="1" thickBot="1" x14ac:dyDescent="0.3">
      <c r="A117" s="30">
        <v>6</v>
      </c>
      <c r="B117" s="1" t="s">
        <v>11</v>
      </c>
      <c r="C117" s="2">
        <v>89</v>
      </c>
      <c r="D117" s="2">
        <v>0</v>
      </c>
      <c r="E117" s="20">
        <f t="shared" si="70"/>
        <v>445</v>
      </c>
      <c r="F117" s="44">
        <f>'liczba dni zwłoki'!$E$10</f>
        <v>302</v>
      </c>
      <c r="G117" s="44">
        <f>'liczba dni zwłoki'!$F$10</f>
        <v>132</v>
      </c>
      <c r="H117" s="47">
        <f t="shared" si="60"/>
        <v>50</v>
      </c>
      <c r="I117" s="45">
        <f>'liczba dni zwłoki'!$H$10</f>
        <v>170</v>
      </c>
      <c r="J117" s="45">
        <f>'liczba dni zwłoki'!$I$10</f>
        <v>130</v>
      </c>
      <c r="K117" s="46">
        <f t="shared" si="61"/>
        <v>33</v>
      </c>
      <c r="L117" s="156">
        <f t="shared" si="62"/>
        <v>1.0741573033707865</v>
      </c>
      <c r="M117" s="157">
        <f t="shared" si="63"/>
        <v>414.27824267782427</v>
      </c>
      <c r="N117" s="158">
        <f t="shared" si="64"/>
        <v>30.721757322175733</v>
      </c>
      <c r="O117" s="158">
        <f t="shared" si="65"/>
        <v>445</v>
      </c>
      <c r="P117" s="158">
        <f t="shared" si="66"/>
        <v>445</v>
      </c>
      <c r="Q117" s="158"/>
      <c r="S117" s="30">
        <v>16</v>
      </c>
      <c r="T117" s="1" t="s">
        <v>188</v>
      </c>
      <c r="U117" s="2">
        <v>87</v>
      </c>
      <c r="V117" s="2">
        <v>0</v>
      </c>
      <c r="W117" s="2">
        <v>0</v>
      </c>
      <c r="X117" s="2">
        <v>0</v>
      </c>
      <c r="Y117" s="20">
        <f t="shared" si="67"/>
        <v>522</v>
      </c>
      <c r="Z117" s="44">
        <f>'liczba dni zwłoki'!$E$20</f>
        <v>0</v>
      </c>
      <c r="AA117" s="44">
        <f>'liczba dni zwłoki'!$F$20</f>
        <v>130</v>
      </c>
      <c r="AB117" s="43">
        <f t="shared" si="68"/>
        <v>15</v>
      </c>
      <c r="AC117" s="45">
        <f>'liczba dni zwłoki'!$H$20</f>
        <v>0</v>
      </c>
      <c r="AD117" s="45">
        <f>'liczba dni zwłoki'!$I$20</f>
        <v>129</v>
      </c>
      <c r="AE117" s="45">
        <f t="shared" si="69"/>
        <v>15</v>
      </c>
    </row>
    <row r="118" spans="1:31" ht="16.5" thickTop="1" thickBot="1" x14ac:dyDescent="0.3">
      <c r="A118" s="30">
        <v>7</v>
      </c>
      <c r="B118" s="1" t="s">
        <v>12</v>
      </c>
      <c r="C118" s="2">
        <v>89</v>
      </c>
      <c r="D118" s="2">
        <v>0</v>
      </c>
      <c r="E118" s="20">
        <f t="shared" si="70"/>
        <v>445</v>
      </c>
      <c r="F118" s="44">
        <f>'liczba dni zwłoki'!$E$11</f>
        <v>271</v>
      </c>
      <c r="G118" s="44">
        <f>'liczba dni zwłoki'!$F$11</f>
        <v>132</v>
      </c>
      <c r="H118" s="47">
        <f t="shared" si="60"/>
        <v>46</v>
      </c>
      <c r="I118" s="45">
        <f>'liczba dni zwłoki'!$H$11</f>
        <v>144</v>
      </c>
      <c r="J118" s="45">
        <f>'liczba dni zwłoki'!$I$11</f>
        <v>130</v>
      </c>
      <c r="K118" s="46">
        <f t="shared" si="61"/>
        <v>30</v>
      </c>
      <c r="L118" s="156">
        <f t="shared" si="62"/>
        <v>1.0674157303370786</v>
      </c>
      <c r="M118" s="157">
        <f t="shared" si="63"/>
        <v>416.89473684210526</v>
      </c>
      <c r="N118" s="158">
        <f t="shared" si="64"/>
        <v>28.10526315789474</v>
      </c>
      <c r="O118" s="158">
        <f t="shared" si="65"/>
        <v>445</v>
      </c>
      <c r="P118" s="158">
        <f t="shared" si="66"/>
        <v>445</v>
      </c>
      <c r="Q118" s="158"/>
      <c r="S118" s="30">
        <v>17</v>
      </c>
      <c r="T118" s="1" t="s">
        <v>189</v>
      </c>
      <c r="U118" s="2">
        <v>87</v>
      </c>
      <c r="V118" s="2">
        <v>0</v>
      </c>
      <c r="W118" s="2">
        <v>0</v>
      </c>
      <c r="X118" s="2">
        <v>0</v>
      </c>
      <c r="Y118" s="20">
        <f t="shared" si="67"/>
        <v>522</v>
      </c>
      <c r="Z118" s="44">
        <f>'liczba dni zwłoki'!$E$21</f>
        <v>0</v>
      </c>
      <c r="AA118" s="44">
        <f>'liczba dni zwłoki'!$F$21</f>
        <v>99</v>
      </c>
      <c r="AB118" s="43">
        <f t="shared" si="68"/>
        <v>11</v>
      </c>
      <c r="AC118" s="45">
        <f>'liczba dni zwłoki'!$H$21</f>
        <v>0</v>
      </c>
      <c r="AD118" s="45">
        <f>'liczba dni zwłoki'!$I$21</f>
        <v>99</v>
      </c>
      <c r="AE118" s="45">
        <f t="shared" si="69"/>
        <v>11</v>
      </c>
    </row>
    <row r="119" spans="1:31" ht="16.5" thickTop="1" thickBot="1" x14ac:dyDescent="0.3">
      <c r="A119" s="30">
        <v>8</v>
      </c>
      <c r="B119" s="1" t="s">
        <v>13</v>
      </c>
      <c r="C119" s="2">
        <v>89</v>
      </c>
      <c r="D119" s="2">
        <v>0</v>
      </c>
      <c r="E119" s="20">
        <f t="shared" si="70"/>
        <v>445</v>
      </c>
      <c r="F119" s="44">
        <f>'liczba dni zwłoki'!$E$12</f>
        <v>240</v>
      </c>
      <c r="G119" s="44">
        <f>'liczba dni zwłoki'!$F$12</f>
        <v>132</v>
      </c>
      <c r="H119" s="47">
        <f t="shared" si="60"/>
        <v>42</v>
      </c>
      <c r="I119" s="45">
        <f>'liczba dni zwłoki'!$H$12</f>
        <v>144</v>
      </c>
      <c r="J119" s="45">
        <f>'liczba dni zwłoki'!$I$12</f>
        <v>130</v>
      </c>
      <c r="K119" s="46">
        <f t="shared" si="61"/>
        <v>30</v>
      </c>
      <c r="L119" s="156">
        <f t="shared" si="62"/>
        <v>1.0674157303370786</v>
      </c>
      <c r="M119" s="157">
        <f t="shared" si="63"/>
        <v>416.89473684210526</v>
      </c>
      <c r="N119" s="158">
        <f t="shared" si="64"/>
        <v>28.10526315789474</v>
      </c>
      <c r="O119" s="158">
        <f t="shared" si="65"/>
        <v>445</v>
      </c>
      <c r="P119" s="158">
        <f t="shared" si="66"/>
        <v>445</v>
      </c>
      <c r="Q119" s="158"/>
      <c r="S119" s="30">
        <v>18</v>
      </c>
      <c r="T119" s="1" t="s">
        <v>190</v>
      </c>
      <c r="U119" s="2">
        <v>87</v>
      </c>
      <c r="V119" s="2">
        <v>0</v>
      </c>
      <c r="W119" s="2">
        <v>0</v>
      </c>
      <c r="X119" s="2">
        <v>0</v>
      </c>
      <c r="Y119" s="20">
        <f t="shared" si="67"/>
        <v>522</v>
      </c>
      <c r="Z119" s="44">
        <f>'liczba dni zwłoki'!$E$22</f>
        <v>0</v>
      </c>
      <c r="AA119" s="44">
        <f>'liczba dni zwłoki'!$F$22</f>
        <v>69</v>
      </c>
      <c r="AB119" s="43">
        <f t="shared" si="68"/>
        <v>8</v>
      </c>
      <c r="AC119" s="45">
        <f>'liczba dni zwłoki'!$H$22</f>
        <v>0</v>
      </c>
      <c r="AD119" s="45">
        <f>'liczba dni zwłoki'!$I$22</f>
        <v>69</v>
      </c>
      <c r="AE119" s="45">
        <f t="shared" si="69"/>
        <v>8</v>
      </c>
    </row>
    <row r="120" spans="1:31" ht="18" customHeight="1" thickTop="1" thickBot="1" x14ac:dyDescent="0.3">
      <c r="A120" s="30">
        <v>9</v>
      </c>
      <c r="B120" s="1" t="s">
        <v>14</v>
      </c>
      <c r="C120" s="2">
        <v>89</v>
      </c>
      <c r="D120" s="2">
        <v>0</v>
      </c>
      <c r="E120" s="20">
        <f t="shared" si="70"/>
        <v>445</v>
      </c>
      <c r="F120" s="44">
        <f>'liczba dni zwłoki'!$E$13</f>
        <v>212</v>
      </c>
      <c r="G120" s="44">
        <f>'liczba dni zwłoki'!$F$13</f>
        <v>132</v>
      </c>
      <c r="H120" s="47">
        <f t="shared" si="60"/>
        <v>39</v>
      </c>
      <c r="I120" s="45">
        <f>'liczba dni zwłoki'!$H$13</f>
        <v>144</v>
      </c>
      <c r="J120" s="45">
        <f>'liczba dni zwłoki'!$I$13</f>
        <v>130</v>
      </c>
      <c r="K120" s="46">
        <f t="shared" si="61"/>
        <v>30</v>
      </c>
      <c r="L120" s="156">
        <f t="shared" si="62"/>
        <v>1.0674157303370786</v>
      </c>
      <c r="M120" s="157">
        <f t="shared" si="63"/>
        <v>416.89473684210526</v>
      </c>
      <c r="N120" s="158">
        <f t="shared" si="64"/>
        <v>28.10526315789474</v>
      </c>
      <c r="O120" s="158">
        <f t="shared" si="65"/>
        <v>445</v>
      </c>
      <c r="P120" s="158">
        <f t="shared" si="66"/>
        <v>445</v>
      </c>
      <c r="Q120" s="158"/>
      <c r="S120" s="30">
        <v>19</v>
      </c>
      <c r="T120" s="1" t="s">
        <v>240</v>
      </c>
      <c r="U120" s="2">
        <v>87</v>
      </c>
      <c r="V120" s="2">
        <v>0</v>
      </c>
      <c r="W120" s="2">
        <v>0</v>
      </c>
      <c r="X120" s="2">
        <v>0</v>
      </c>
      <c r="Y120" s="20">
        <f t="shared" si="67"/>
        <v>522</v>
      </c>
      <c r="Z120" s="44">
        <f>'liczba dni zwłoki'!$E$23</f>
        <v>0</v>
      </c>
      <c r="AA120" s="44">
        <f>'liczba dni zwłoki'!$F$23</f>
        <v>36</v>
      </c>
      <c r="AB120" s="43">
        <v>0</v>
      </c>
      <c r="AC120" s="45">
        <f>'liczba dni zwłoki'!$H$23</f>
        <v>0</v>
      </c>
      <c r="AD120" s="45">
        <f>'liczba dni zwłoki'!$I$23</f>
        <v>36</v>
      </c>
      <c r="AE120" s="45">
        <v>0</v>
      </c>
    </row>
    <row r="121" spans="1:31" ht="16.5" thickTop="1" thickBot="1" x14ac:dyDescent="0.3">
      <c r="A121" s="30">
        <v>10</v>
      </c>
      <c r="B121" s="1" t="s">
        <v>36</v>
      </c>
      <c r="C121" s="2">
        <v>89</v>
      </c>
      <c r="D121" s="22">
        <v>0</v>
      </c>
      <c r="E121" s="23">
        <f t="shared" si="70"/>
        <v>445</v>
      </c>
      <c r="F121" s="44">
        <f>'liczba dni zwłoki'!$E$14</f>
        <v>181</v>
      </c>
      <c r="G121" s="44">
        <f>'liczba dni zwłoki'!$F$14</f>
        <v>132</v>
      </c>
      <c r="H121" s="47">
        <f t="shared" si="60"/>
        <v>35</v>
      </c>
      <c r="I121" s="45">
        <f>'liczba dni zwłoki'!$H$14</f>
        <v>138</v>
      </c>
      <c r="J121" s="45">
        <f>'liczba dni zwłoki'!$I$14</f>
        <v>130</v>
      </c>
      <c r="K121" s="46">
        <f t="shared" si="61"/>
        <v>30</v>
      </c>
      <c r="L121" s="156">
        <f>(E121+K121)/E121</f>
        <v>1.0674157303370786</v>
      </c>
      <c r="M121" s="157">
        <f t="shared" si="63"/>
        <v>416.89473684210526</v>
      </c>
      <c r="N121" s="158">
        <f t="shared" si="64"/>
        <v>28.10526315789474</v>
      </c>
      <c r="O121" s="158">
        <f t="shared" si="65"/>
        <v>445</v>
      </c>
      <c r="P121" s="158">
        <f>O121-Q121</f>
        <v>93.009475107770413</v>
      </c>
      <c r="Q121" s="158">
        <f>N122</f>
        <v>351.99052489222959</v>
      </c>
      <c r="X121" s="24" t="s">
        <v>47</v>
      </c>
      <c r="Y121" s="33">
        <f>SUM(Y112:Y120)</f>
        <v>4698</v>
      </c>
      <c r="Z121" s="33"/>
      <c r="AA121" s="33"/>
      <c r="AB121" s="34">
        <f>SUM(AB112:AB120)</f>
        <v>172</v>
      </c>
      <c r="AC121" s="34"/>
      <c r="AD121" s="34"/>
      <c r="AE121" s="34">
        <f>SUM(AE112:AE120)</f>
        <v>144</v>
      </c>
    </row>
    <row r="122" spans="1:31" ht="16.5" thickTop="1" thickBot="1" x14ac:dyDescent="0.3">
      <c r="A122" s="12"/>
      <c r="B122" s="13"/>
      <c r="C122" s="14"/>
      <c r="D122" s="24" t="s">
        <v>46</v>
      </c>
      <c r="E122" s="35">
        <f>SUM(E112:E121)</f>
        <v>4525</v>
      </c>
      <c r="F122" s="35"/>
      <c r="G122" s="35"/>
      <c r="H122" s="25">
        <f>SUM(H112:H121)</f>
        <v>526</v>
      </c>
      <c r="I122" s="25"/>
      <c r="J122" s="25"/>
      <c r="K122" s="25">
        <f t="shared" ref="K122" si="71">SUM(K112:K121)</f>
        <v>383</v>
      </c>
      <c r="L122" s="155"/>
      <c r="M122" s="159">
        <f>SUM(M112:M121)</f>
        <v>4173.0094751077704</v>
      </c>
      <c r="N122" s="159">
        <f t="shared" si="64"/>
        <v>351.99052489222959</v>
      </c>
      <c r="O122" s="159">
        <f t="shared" si="65"/>
        <v>4525</v>
      </c>
      <c r="P122" s="159">
        <f>SUM(P112:P121)</f>
        <v>4173.0094751077704</v>
      </c>
      <c r="Q122" s="159">
        <f>SUM(Q112:Q121)</f>
        <v>351.99052489222959</v>
      </c>
      <c r="Y122" t="s">
        <v>149</v>
      </c>
    </row>
    <row r="123" spans="1:31" ht="15.75" thickTop="1" x14ac:dyDescent="0.25">
      <c r="A123" s="3"/>
      <c r="B123" s="8"/>
      <c r="C123" s="4"/>
      <c r="D123" s="4"/>
      <c r="E123" s="15"/>
      <c r="F123" s="4"/>
      <c r="G123" s="4"/>
      <c r="H123" s="16"/>
      <c r="I123" s="16"/>
      <c r="J123" s="16"/>
    </row>
    <row r="124" spans="1:31" x14ac:dyDescent="0.25">
      <c r="A124" s="3"/>
      <c r="B124" s="8"/>
      <c r="C124" s="4"/>
      <c r="D124" s="4"/>
      <c r="E124" s="15"/>
      <c r="F124" s="4"/>
      <c r="G124" s="4"/>
      <c r="H124" s="16"/>
      <c r="I124" s="16"/>
      <c r="J124" s="16"/>
    </row>
    <row r="125" spans="1:31" x14ac:dyDescent="0.25">
      <c r="A125" s="3"/>
      <c r="B125" s="8"/>
      <c r="C125" s="4"/>
      <c r="D125" s="4"/>
      <c r="E125" s="15"/>
      <c r="F125" s="4"/>
      <c r="G125" s="4"/>
      <c r="H125" s="16"/>
      <c r="I125" s="16"/>
      <c r="J125" s="16"/>
    </row>
    <row r="126" spans="1:31" ht="15.75" thickBot="1" x14ac:dyDescent="0.3">
      <c r="A126" s="3"/>
      <c r="B126" s="8"/>
      <c r="C126" s="4"/>
      <c r="D126" s="4"/>
      <c r="E126" s="15"/>
      <c r="F126" s="4"/>
      <c r="G126" s="4"/>
      <c r="H126" s="16"/>
      <c r="I126" s="16"/>
      <c r="J126" s="16"/>
    </row>
    <row r="127" spans="1:31" ht="16.5" thickTop="1" thickBot="1" x14ac:dyDescent="0.3">
      <c r="V127" s="21"/>
    </row>
    <row r="128" spans="1:31" ht="15.75" thickTop="1" x14ac:dyDescent="0.25"/>
    <row r="129" spans="4:17" x14ac:dyDescent="0.25">
      <c r="E129" s="11"/>
      <c r="F129" s="11"/>
      <c r="G129" s="11"/>
      <c r="H129"/>
      <c r="I129"/>
      <c r="J129"/>
      <c r="K129"/>
      <c r="L129"/>
      <c r="M129"/>
      <c r="N129"/>
      <c r="O129"/>
      <c r="P129"/>
      <c r="Q129"/>
    </row>
    <row r="130" spans="4:17" x14ac:dyDescent="0.25">
      <c r="E130" s="11"/>
      <c r="F130" s="11"/>
      <c r="G130" s="11"/>
      <c r="H130"/>
      <c r="I130"/>
      <c r="J130"/>
      <c r="K130"/>
      <c r="L130"/>
      <c r="M130"/>
      <c r="N130"/>
      <c r="O130"/>
      <c r="P130"/>
      <c r="Q130"/>
    </row>
    <row r="131" spans="4:17" x14ac:dyDescent="0.25">
      <c r="E131" s="11"/>
      <c r="F131" s="11"/>
      <c r="G131" s="11"/>
      <c r="H131"/>
      <c r="I131"/>
      <c r="J131"/>
      <c r="K131"/>
      <c r="L131"/>
      <c r="M131"/>
      <c r="N131"/>
      <c r="O131"/>
      <c r="P131"/>
      <c r="Q131"/>
    </row>
    <row r="132" spans="4:17" x14ac:dyDescent="0.25">
      <c r="E132" s="11"/>
      <c r="F132" s="11"/>
      <c r="G132" s="11"/>
      <c r="H132"/>
      <c r="I132"/>
      <c r="J132"/>
      <c r="K132"/>
      <c r="L132"/>
      <c r="M132"/>
      <c r="N132"/>
      <c r="O132"/>
      <c r="P132"/>
      <c r="Q132"/>
    </row>
    <row r="133" spans="4:17" x14ac:dyDescent="0.25">
      <c r="E133" s="11"/>
      <c r="F133" s="11"/>
      <c r="G133" s="11"/>
      <c r="H133"/>
      <c r="I133"/>
      <c r="J133"/>
      <c r="K133"/>
      <c r="L133"/>
      <c r="M133"/>
      <c r="N133"/>
      <c r="O133"/>
      <c r="P133"/>
      <c r="Q133"/>
    </row>
    <row r="134" spans="4:17" x14ac:dyDescent="0.25">
      <c r="D134" s="11"/>
      <c r="E134" s="11"/>
      <c r="H134"/>
      <c r="I134"/>
      <c r="J134"/>
      <c r="K134"/>
      <c r="L134"/>
      <c r="M134"/>
      <c r="N134"/>
      <c r="O134"/>
      <c r="P134"/>
      <c r="Q134"/>
    </row>
    <row r="135" spans="4:17" x14ac:dyDescent="0.25">
      <c r="D135" s="11"/>
      <c r="E135" s="11"/>
      <c r="H135"/>
      <c r="I135"/>
      <c r="J135"/>
      <c r="K135"/>
      <c r="L135"/>
      <c r="M135"/>
      <c r="N135"/>
      <c r="O135"/>
      <c r="P135"/>
      <c r="Q135"/>
    </row>
    <row r="136" spans="4:17" x14ac:dyDescent="0.25">
      <c r="D136" s="11"/>
      <c r="E136" s="11"/>
      <c r="H136"/>
      <c r="I136"/>
      <c r="J136"/>
      <c r="K136"/>
      <c r="L136"/>
      <c r="M136"/>
      <c r="N136"/>
      <c r="O136"/>
      <c r="P136"/>
      <c r="Q136"/>
    </row>
    <row r="137" spans="4:17" x14ac:dyDescent="0.25">
      <c r="D137" s="11"/>
      <c r="E137" s="11"/>
      <c r="H137"/>
      <c r="I137"/>
      <c r="J137"/>
      <c r="K137"/>
      <c r="L137"/>
      <c r="M137"/>
      <c r="N137"/>
      <c r="O137"/>
      <c r="P137"/>
      <c r="Q137"/>
    </row>
    <row r="138" spans="4:17" x14ac:dyDescent="0.25">
      <c r="D138" s="11"/>
      <c r="E138" s="11"/>
      <c r="H138"/>
      <c r="I138"/>
      <c r="J138"/>
      <c r="K138"/>
      <c r="L138"/>
      <c r="M138"/>
      <c r="N138"/>
      <c r="O138"/>
      <c r="P138"/>
      <c r="Q138"/>
    </row>
    <row r="139" spans="4:17" x14ac:dyDescent="0.25">
      <c r="D139" s="11"/>
      <c r="E139" s="11"/>
      <c r="H139"/>
      <c r="I139"/>
      <c r="J139"/>
      <c r="K139"/>
      <c r="L139"/>
      <c r="M139"/>
      <c r="N139"/>
      <c r="O139"/>
      <c r="P139"/>
      <c r="Q139"/>
    </row>
    <row r="140" spans="4:17" x14ac:dyDescent="0.25">
      <c r="D140" s="11"/>
      <c r="E140" s="11"/>
      <c r="H140"/>
      <c r="I140"/>
      <c r="J140"/>
      <c r="K140"/>
      <c r="L140"/>
      <c r="M140"/>
      <c r="N140"/>
      <c r="O140"/>
      <c r="P140"/>
      <c r="Q140"/>
    </row>
    <row r="141" spans="4:17" x14ac:dyDescent="0.25">
      <c r="D141" s="11"/>
      <c r="E141" s="11"/>
      <c r="H141"/>
      <c r="I141"/>
      <c r="J141"/>
      <c r="K141"/>
      <c r="L141"/>
      <c r="M141"/>
      <c r="N141"/>
      <c r="O141"/>
      <c r="P141"/>
      <c r="Q141"/>
    </row>
    <row r="142" spans="4:17" x14ac:dyDescent="0.25">
      <c r="D142" s="11"/>
      <c r="E142" s="11"/>
      <c r="H142"/>
      <c r="I142"/>
      <c r="J142"/>
      <c r="K142"/>
      <c r="L142"/>
      <c r="M142"/>
      <c r="N142"/>
      <c r="O142"/>
      <c r="P142"/>
      <c r="Q142"/>
    </row>
    <row r="143" spans="4:17" x14ac:dyDescent="0.25">
      <c r="D143" s="11"/>
      <c r="E143" s="11"/>
      <c r="H143"/>
      <c r="I143"/>
      <c r="J143"/>
      <c r="K143"/>
      <c r="L143"/>
      <c r="M143"/>
      <c r="N143"/>
      <c r="O143"/>
      <c r="P143"/>
      <c r="Q143"/>
    </row>
    <row r="144" spans="4:17" x14ac:dyDescent="0.25">
      <c r="D144" s="11"/>
      <c r="E144" s="11"/>
      <c r="H144"/>
      <c r="I144"/>
      <c r="J144"/>
      <c r="K144"/>
      <c r="L144"/>
      <c r="M144"/>
      <c r="N144"/>
      <c r="O144"/>
      <c r="P144"/>
      <c r="Q144"/>
    </row>
    <row r="145" spans="5:17" x14ac:dyDescent="0.25">
      <c r="E145" s="11"/>
      <c r="F145" s="11"/>
      <c r="G145" s="11"/>
      <c r="H145"/>
      <c r="I145"/>
      <c r="J145"/>
      <c r="K145"/>
      <c r="L145"/>
      <c r="M145"/>
      <c r="N145"/>
      <c r="O145"/>
      <c r="P145"/>
      <c r="Q145"/>
    </row>
  </sheetData>
  <mergeCells count="168">
    <mergeCell ref="A5:A6"/>
    <mergeCell ref="B5:B6"/>
    <mergeCell ref="C5:D5"/>
    <mergeCell ref="Z110:AA110"/>
    <mergeCell ref="AC110:AD110"/>
    <mergeCell ref="AC47:AD47"/>
    <mergeCell ref="Z68:AA68"/>
    <mergeCell ref="AC68:AD68"/>
    <mergeCell ref="Z89:AA89"/>
    <mergeCell ref="AC89:AD89"/>
    <mergeCell ref="I88:K88"/>
    <mergeCell ref="F89:G89"/>
    <mergeCell ref="I89:J89"/>
    <mergeCell ref="I109:K109"/>
    <mergeCell ref="F110:G110"/>
    <mergeCell ref="I110:J110"/>
    <mergeCell ref="Z109:AB109"/>
    <mergeCell ref="S110:S111"/>
    <mergeCell ref="T110:T111"/>
    <mergeCell ref="U110:X110"/>
    <mergeCell ref="Y110:Y111"/>
    <mergeCell ref="AB110:AB111"/>
    <mergeCell ref="Z88:AB88"/>
    <mergeCell ref="Z5:AA5"/>
    <mergeCell ref="AC5:AD5"/>
    <mergeCell ref="I25:K25"/>
    <mergeCell ref="F26:G26"/>
    <mergeCell ref="I26:J26"/>
    <mergeCell ref="Z26:AA26"/>
    <mergeCell ref="AC26:AD26"/>
    <mergeCell ref="AC4:AE4"/>
    <mergeCell ref="AC25:AE25"/>
    <mergeCell ref="F4:H4"/>
    <mergeCell ref="H5:H6"/>
    <mergeCell ref="Z4:AB4"/>
    <mergeCell ref="S5:S6"/>
    <mergeCell ref="T5:T6"/>
    <mergeCell ref="U5:X5"/>
    <mergeCell ref="Y5:Y6"/>
    <mergeCell ref="AB5:AB6"/>
    <mergeCell ref="F5:G5"/>
    <mergeCell ref="I4:K4"/>
    <mergeCell ref="I5:J5"/>
    <mergeCell ref="Z25:AB25"/>
    <mergeCell ref="S26:S27"/>
    <mergeCell ref="T26:T27"/>
    <mergeCell ref="U26:X26"/>
    <mergeCell ref="Y26:Y27"/>
    <mergeCell ref="AB26:AB27"/>
    <mergeCell ref="Z46:AB46"/>
    <mergeCell ref="S47:S48"/>
    <mergeCell ref="T47:T48"/>
    <mergeCell ref="U47:X47"/>
    <mergeCell ref="Y47:Y48"/>
    <mergeCell ref="AB47:AB48"/>
    <mergeCell ref="Z47:AA47"/>
    <mergeCell ref="Z67:AB67"/>
    <mergeCell ref="S68:S69"/>
    <mergeCell ref="T68:T69"/>
    <mergeCell ref="U68:X68"/>
    <mergeCell ref="Y68:Y69"/>
    <mergeCell ref="AB68:AB69"/>
    <mergeCell ref="S65:AE65"/>
    <mergeCell ref="S86:AE86"/>
    <mergeCell ref="T89:T90"/>
    <mergeCell ref="U89:X89"/>
    <mergeCell ref="S89:S90"/>
    <mergeCell ref="AB89:AB90"/>
    <mergeCell ref="Y89:Y90"/>
    <mergeCell ref="A26:A27"/>
    <mergeCell ref="B26:B27"/>
    <mergeCell ref="C26:D26"/>
    <mergeCell ref="E26:E27"/>
    <mergeCell ref="E5:E6"/>
    <mergeCell ref="E47:E48"/>
    <mergeCell ref="A47:A48"/>
    <mergeCell ref="K110:K111"/>
    <mergeCell ref="C89:D89"/>
    <mergeCell ref="E89:E90"/>
    <mergeCell ref="E68:E69"/>
    <mergeCell ref="F67:H67"/>
    <mergeCell ref="H68:H69"/>
    <mergeCell ref="F46:H46"/>
    <mergeCell ref="H47:H48"/>
    <mergeCell ref="F25:H25"/>
    <mergeCell ref="H26:H27"/>
    <mergeCell ref="C68:D68"/>
    <mergeCell ref="I46:K46"/>
    <mergeCell ref="F47:G47"/>
    <mergeCell ref="I47:J47"/>
    <mergeCell ref="I67:K67"/>
    <mergeCell ref="F68:G68"/>
    <mergeCell ref="I68:J68"/>
    <mergeCell ref="E110:E111"/>
    <mergeCell ref="A110:A111"/>
    <mergeCell ref="B110:B111"/>
    <mergeCell ref="C110:D110"/>
    <mergeCell ref="B47:B48"/>
    <mergeCell ref="C47:D47"/>
    <mergeCell ref="A68:A69"/>
    <mergeCell ref="B68:B69"/>
    <mergeCell ref="H110:H111"/>
    <mergeCell ref="F109:H109"/>
    <mergeCell ref="F88:H88"/>
    <mergeCell ref="H89:H90"/>
    <mergeCell ref="A65:K65"/>
    <mergeCell ref="A86:K86"/>
    <mergeCell ref="A107:K107"/>
    <mergeCell ref="S107:AE107"/>
    <mergeCell ref="A2:K2"/>
    <mergeCell ref="S2:AE2"/>
    <mergeCell ref="A23:K23"/>
    <mergeCell ref="S23:AE23"/>
    <mergeCell ref="A44:K44"/>
    <mergeCell ref="S44:AE44"/>
    <mergeCell ref="AE110:AE111"/>
    <mergeCell ref="K5:K6"/>
    <mergeCell ref="AE5:AE6"/>
    <mergeCell ref="K26:K27"/>
    <mergeCell ref="AC46:AE46"/>
    <mergeCell ref="AC67:AE67"/>
    <mergeCell ref="AC88:AE88"/>
    <mergeCell ref="AC109:AE109"/>
    <mergeCell ref="K89:K90"/>
    <mergeCell ref="AE26:AE27"/>
    <mergeCell ref="AE47:AE48"/>
    <mergeCell ref="AE68:AE69"/>
    <mergeCell ref="AE89:AE90"/>
    <mergeCell ref="K47:K48"/>
    <mergeCell ref="K68:K69"/>
    <mergeCell ref="A89:A90"/>
    <mergeCell ref="B89:B90"/>
    <mergeCell ref="L5:L6"/>
    <mergeCell ref="M5:M6"/>
    <mergeCell ref="N5:N6"/>
    <mergeCell ref="O5:O6"/>
    <mergeCell ref="Q5:Q6"/>
    <mergeCell ref="P5:P6"/>
    <mergeCell ref="L26:L27"/>
    <mergeCell ref="M26:M27"/>
    <mergeCell ref="N26:N27"/>
    <mergeCell ref="O26:O27"/>
    <mergeCell ref="P26:P27"/>
    <mergeCell ref="Q26:Q27"/>
    <mergeCell ref="L47:L48"/>
    <mergeCell ref="M47:M48"/>
    <mergeCell ref="N47:N48"/>
    <mergeCell ref="O47:O48"/>
    <mergeCell ref="P47:P48"/>
    <mergeCell ref="Q47:Q48"/>
    <mergeCell ref="L68:L69"/>
    <mergeCell ref="M68:M69"/>
    <mergeCell ref="N68:N69"/>
    <mergeCell ref="O68:O69"/>
    <mergeCell ref="P68:P69"/>
    <mergeCell ref="Q68:Q69"/>
    <mergeCell ref="L89:L90"/>
    <mergeCell ref="M89:M90"/>
    <mergeCell ref="N89:N90"/>
    <mergeCell ref="O89:O90"/>
    <mergeCell ref="P89:P90"/>
    <mergeCell ref="Q89:Q90"/>
    <mergeCell ref="L110:L111"/>
    <mergeCell ref="M110:M111"/>
    <mergeCell ref="N110:N111"/>
    <mergeCell ref="O110:O111"/>
    <mergeCell ref="P110:P111"/>
    <mergeCell ref="Q110:Q111"/>
  </mergeCells>
  <phoneticPr fontId="2" type="noConversion"/>
  <pageMargins left="0.19685039370078741" right="0.19685039370078741" top="1.5354330708661419" bottom="1.3385826771653544" header="0.31496062992125984" footer="0.31496062992125984"/>
  <pageSetup paperSize="9" orientation="landscape" horizont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E192"/>
  <sheetViews>
    <sheetView topLeftCell="A19" zoomScale="90" zoomScaleNormal="90" workbookViewId="0">
      <selection activeCell="K124" sqref="K124"/>
    </sheetView>
  </sheetViews>
  <sheetFormatPr defaultRowHeight="15" x14ac:dyDescent="0.25"/>
  <cols>
    <col min="1" max="1" width="3" bestFit="1" customWidth="1"/>
    <col min="2" max="2" width="15.7109375" bestFit="1" customWidth="1"/>
    <col min="3" max="3" width="13.28515625" customWidth="1"/>
    <col min="4" max="4" width="15.42578125" customWidth="1"/>
    <col min="5" max="5" width="21" customWidth="1"/>
    <col min="6" max="6" width="13" customWidth="1"/>
    <col min="7" max="7" width="11.140625" customWidth="1"/>
    <col min="8" max="8" width="12.42578125" customWidth="1"/>
    <col min="9" max="9" width="13.28515625" customWidth="1"/>
    <col min="10" max="10" width="11.42578125" customWidth="1"/>
    <col min="11" max="11" width="13.140625" customWidth="1"/>
    <col min="12" max="12" width="18.28515625" customWidth="1"/>
    <col min="13" max="17" width="13.140625" customWidth="1"/>
    <col min="19" max="19" width="3.7109375" customWidth="1"/>
    <col min="20" max="20" width="16.42578125" customWidth="1"/>
    <col min="21" max="22" width="13.85546875" customWidth="1"/>
    <col min="23" max="23" width="11.7109375" customWidth="1"/>
    <col min="24" max="24" width="11.28515625" customWidth="1"/>
    <col min="25" max="25" width="21" customWidth="1"/>
    <col min="26" max="26" width="12.42578125" customWidth="1"/>
    <col min="27" max="27" width="11.7109375" customWidth="1"/>
    <col min="28" max="28" width="13.7109375" customWidth="1"/>
    <col min="29" max="29" width="12.42578125" customWidth="1"/>
    <col min="30" max="30" width="12.140625" customWidth="1"/>
    <col min="31" max="31" width="11.28515625" customWidth="1"/>
  </cols>
  <sheetData>
    <row r="2" spans="1:31" ht="18.75" x14ac:dyDescent="0.3">
      <c r="A2" s="198" t="s">
        <v>50</v>
      </c>
      <c r="B2" s="198"/>
      <c r="C2" s="198"/>
      <c r="D2" s="198"/>
      <c r="E2" s="198"/>
      <c r="F2" s="198"/>
      <c r="G2" s="198"/>
      <c r="H2" s="198"/>
      <c r="I2" s="198"/>
      <c r="J2" s="198"/>
      <c r="K2" s="198"/>
      <c r="L2" s="134"/>
      <c r="M2" s="134"/>
      <c r="N2" s="134"/>
      <c r="O2" s="134"/>
      <c r="P2" s="134"/>
      <c r="Q2" s="134"/>
      <c r="R2" s="132"/>
      <c r="S2" s="198" t="s">
        <v>50</v>
      </c>
      <c r="T2" s="198"/>
      <c r="U2" s="198"/>
      <c r="V2" s="198"/>
      <c r="W2" s="198"/>
      <c r="X2" s="198"/>
      <c r="Y2" s="198"/>
      <c r="Z2" s="198"/>
      <c r="AA2" s="198"/>
      <c r="AB2" s="198"/>
      <c r="AC2" s="198"/>
      <c r="AD2" s="198"/>
      <c r="AE2" s="198"/>
    </row>
    <row r="3" spans="1:31" s="27" customFormat="1" ht="19.5" thickBot="1" x14ac:dyDescent="0.35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135"/>
      <c r="M3" s="135"/>
      <c r="N3" s="135"/>
      <c r="O3" s="135"/>
      <c r="P3" s="135"/>
      <c r="Q3" s="135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</row>
    <row r="4" spans="1:31" ht="34.5" customHeight="1" thickTop="1" thickBot="1" x14ac:dyDescent="0.3">
      <c r="F4" s="187" t="s">
        <v>152</v>
      </c>
      <c r="G4" s="188"/>
      <c r="H4" s="189"/>
      <c r="I4" s="174" t="s">
        <v>151</v>
      </c>
      <c r="J4" s="175"/>
      <c r="K4" s="176"/>
      <c r="L4" s="153"/>
      <c r="M4" s="153"/>
      <c r="N4" s="153"/>
      <c r="O4" s="153"/>
      <c r="P4" s="153"/>
      <c r="Q4" s="153"/>
      <c r="Z4" s="187" t="s">
        <v>152</v>
      </c>
      <c r="AA4" s="188"/>
      <c r="AB4" s="189"/>
      <c r="AC4" s="174" t="s">
        <v>151</v>
      </c>
      <c r="AD4" s="175"/>
      <c r="AE4" s="176"/>
    </row>
    <row r="5" spans="1:31" ht="44.25" customHeight="1" thickTop="1" thickBot="1" x14ac:dyDescent="0.3">
      <c r="A5" s="177" t="s">
        <v>0</v>
      </c>
      <c r="B5" s="179" t="s">
        <v>1</v>
      </c>
      <c r="C5" s="183" t="s">
        <v>2</v>
      </c>
      <c r="D5" s="184"/>
      <c r="E5" s="181" t="s">
        <v>3</v>
      </c>
      <c r="F5" s="190" t="s">
        <v>38</v>
      </c>
      <c r="G5" s="191"/>
      <c r="H5" s="185" t="s">
        <v>37</v>
      </c>
      <c r="I5" s="192" t="s">
        <v>150</v>
      </c>
      <c r="J5" s="193"/>
      <c r="K5" s="173" t="s">
        <v>48</v>
      </c>
      <c r="L5" s="166" t="s">
        <v>243</v>
      </c>
      <c r="M5" s="168" t="s">
        <v>241</v>
      </c>
      <c r="N5" s="168" t="s">
        <v>185</v>
      </c>
      <c r="O5" s="168" t="s">
        <v>183</v>
      </c>
      <c r="P5" s="168" t="s">
        <v>244</v>
      </c>
      <c r="Q5" s="168" t="s">
        <v>245</v>
      </c>
      <c r="S5" s="177" t="s">
        <v>0</v>
      </c>
      <c r="T5" s="179" t="s">
        <v>1</v>
      </c>
      <c r="U5" s="194" t="s">
        <v>2</v>
      </c>
      <c r="V5" s="195"/>
      <c r="W5" s="195"/>
      <c r="X5" s="196"/>
      <c r="Y5" s="181" t="s">
        <v>3</v>
      </c>
      <c r="Z5" s="197" t="s">
        <v>38</v>
      </c>
      <c r="AA5" s="197"/>
      <c r="AB5" s="185" t="s">
        <v>37</v>
      </c>
      <c r="AC5" s="192" t="s">
        <v>150</v>
      </c>
      <c r="AD5" s="193"/>
      <c r="AE5" s="171" t="s">
        <v>48</v>
      </c>
    </row>
    <row r="6" spans="1:31" ht="18.75" customHeight="1" thickTop="1" thickBot="1" x14ac:dyDescent="0.3">
      <c r="A6" s="178"/>
      <c r="B6" s="180"/>
      <c r="C6" s="19" t="s">
        <v>4</v>
      </c>
      <c r="D6" s="19" t="s">
        <v>5</v>
      </c>
      <c r="E6" s="182"/>
      <c r="F6" s="78" t="s">
        <v>197</v>
      </c>
      <c r="G6" s="78" t="s">
        <v>198</v>
      </c>
      <c r="H6" s="186"/>
      <c r="I6" s="80" t="s">
        <v>197</v>
      </c>
      <c r="J6" s="79" t="s">
        <v>198</v>
      </c>
      <c r="K6" s="173"/>
      <c r="L6" s="167"/>
      <c r="M6" s="169"/>
      <c r="N6" s="169"/>
      <c r="O6" s="169"/>
      <c r="P6" s="169"/>
      <c r="Q6" s="169"/>
      <c r="S6" s="178"/>
      <c r="T6" s="180"/>
      <c r="U6" s="28" t="s">
        <v>44</v>
      </c>
      <c r="V6" s="19" t="s">
        <v>4</v>
      </c>
      <c r="W6" s="29" t="s">
        <v>45</v>
      </c>
      <c r="X6" s="19" t="s">
        <v>5</v>
      </c>
      <c r="Y6" s="182"/>
      <c r="Z6" s="78" t="s">
        <v>197</v>
      </c>
      <c r="AA6" s="52" t="s">
        <v>198</v>
      </c>
      <c r="AB6" s="186"/>
      <c r="AC6" s="79" t="s">
        <v>197</v>
      </c>
      <c r="AD6" s="80" t="s">
        <v>198</v>
      </c>
      <c r="AE6" s="172"/>
    </row>
    <row r="7" spans="1:31" ht="16.5" thickTop="1" thickBot="1" x14ac:dyDescent="0.3">
      <c r="A7" s="30">
        <v>1</v>
      </c>
      <c r="B7" s="1" t="s">
        <v>6</v>
      </c>
      <c r="C7" s="2">
        <v>101</v>
      </c>
      <c r="D7" s="2">
        <v>14</v>
      </c>
      <c r="E7" s="20">
        <f>C7*5+D7*9</f>
        <v>631</v>
      </c>
      <c r="F7" s="44">
        <f>'liczba dni zwłoki'!$E$5</f>
        <v>455</v>
      </c>
      <c r="G7" s="44">
        <f>'liczba dni zwłoki'!$F$5</f>
        <v>132</v>
      </c>
      <c r="H7" s="47">
        <f>ROUND(((E7*0.1*F7)/365)+((E7*0.08*G7)/365),0)</f>
        <v>97</v>
      </c>
      <c r="I7" s="45">
        <f>'liczba dni zwłoki'!$H$5</f>
        <v>323</v>
      </c>
      <c r="J7" s="45">
        <f>'liczba dni zwłoki'!$I$5</f>
        <v>130</v>
      </c>
      <c r="K7" s="46">
        <f>ROUND((((E7*0.1*I7)/365)+((E7*0.08*J7)/365)),0)</f>
        <v>74</v>
      </c>
      <c r="L7" s="156">
        <f>(E7+K7)/E7</f>
        <v>1.1172741679873217</v>
      </c>
      <c r="M7" s="157">
        <f>E7/L7</f>
        <v>564.76737588652486</v>
      </c>
      <c r="N7" s="158">
        <f>E7-M7</f>
        <v>66.23262411347514</v>
      </c>
      <c r="O7" s="158">
        <f>M7+N7</f>
        <v>631</v>
      </c>
      <c r="P7" s="158">
        <f>O7</f>
        <v>631</v>
      </c>
      <c r="Q7" s="158"/>
      <c r="S7" s="30">
        <v>11</v>
      </c>
      <c r="T7" s="1" t="s">
        <v>39</v>
      </c>
      <c r="U7" s="136">
        <v>91</v>
      </c>
      <c r="V7" s="136">
        <v>6</v>
      </c>
      <c r="W7" s="136">
        <v>10</v>
      </c>
      <c r="X7" s="136">
        <v>0</v>
      </c>
      <c r="Y7" s="20">
        <f>U7*6+V7*5+W7*10+X7*9</f>
        <v>676</v>
      </c>
      <c r="Z7" s="44">
        <f>'liczba dni zwłoki'!$E$15</f>
        <v>149</v>
      </c>
      <c r="AA7" s="44">
        <f>'liczba dni zwłoki'!$F$15</f>
        <v>132</v>
      </c>
      <c r="AB7" s="43">
        <f>ROUND((((Y7*0.1*Z7)/365)+((Y7*0.08*AA7)/365)),0)</f>
        <v>47</v>
      </c>
      <c r="AC7" s="45">
        <f>'liczba dni zwłoki'!$H$15</f>
        <v>106</v>
      </c>
      <c r="AD7" s="45">
        <f>'liczba dni zwłoki'!$I$15</f>
        <v>130</v>
      </c>
      <c r="AE7" s="45">
        <f>ROUND((((Y7*0.1*AC7)/365)+((Y7*0.08*AD7)/365)),0)</f>
        <v>39</v>
      </c>
    </row>
    <row r="8" spans="1:31" ht="16.5" thickTop="1" thickBot="1" x14ac:dyDescent="0.3">
      <c r="A8" s="30">
        <v>2</v>
      </c>
      <c r="B8" s="1" t="s">
        <v>7</v>
      </c>
      <c r="C8" s="2">
        <v>102</v>
      </c>
      <c r="D8" s="2">
        <v>14</v>
      </c>
      <c r="E8" s="20">
        <f>+C8*5+D8*9</f>
        <v>636</v>
      </c>
      <c r="F8" s="44">
        <f>'liczba dni zwłoki'!$E$6</f>
        <v>422</v>
      </c>
      <c r="G8" s="44">
        <f>'liczba dni zwłoki'!$F$6</f>
        <v>132</v>
      </c>
      <c r="H8" s="47">
        <f t="shared" ref="H8:H16" si="0">ROUND(((E8*0.1*F8)/365)+((E8*0.08*G8)/365),0)</f>
        <v>92</v>
      </c>
      <c r="I8" s="45">
        <f>'liczba dni zwłoki'!$H$6</f>
        <v>290</v>
      </c>
      <c r="J8" s="45">
        <f>'liczba dni zwłoki'!$I$6</f>
        <v>130</v>
      </c>
      <c r="K8" s="46">
        <f t="shared" ref="K8:K16" si="1">ROUND((((E8*0.1*I8)/365)+((E8*0.08*J8)/365)),0)</f>
        <v>69</v>
      </c>
      <c r="L8" s="156">
        <f t="shared" ref="L8:L16" si="2">(E8+K8)/E8</f>
        <v>1.1084905660377358</v>
      </c>
      <c r="M8" s="157">
        <f t="shared" ref="M8:M16" si="3">E8/L8</f>
        <v>573.75319148936171</v>
      </c>
      <c r="N8" s="158">
        <f t="shared" ref="N8:N17" si="4">E8-M8</f>
        <v>62.246808510638289</v>
      </c>
      <c r="O8" s="158">
        <f t="shared" ref="O8:O17" si="5">M8+N8</f>
        <v>636</v>
      </c>
      <c r="P8" s="158">
        <f t="shared" ref="P8:P15" si="6">O8</f>
        <v>636</v>
      </c>
      <c r="Q8" s="158"/>
      <c r="S8" s="30">
        <v>12</v>
      </c>
      <c r="T8" s="1" t="s">
        <v>40</v>
      </c>
      <c r="U8" s="136">
        <v>91</v>
      </c>
      <c r="V8" s="136">
        <v>6</v>
      </c>
      <c r="W8" s="136">
        <v>10</v>
      </c>
      <c r="X8" s="136">
        <v>0</v>
      </c>
      <c r="Y8" s="20">
        <f t="shared" ref="Y8:Y15" si="7">U8*6+V8*5+W8*10+X8*9</f>
        <v>676</v>
      </c>
      <c r="Z8" s="44">
        <f>'liczba dni zwłoki'!$E$16</f>
        <v>120</v>
      </c>
      <c r="AA8" s="44">
        <f>'liczba dni zwłoki'!$F$16</f>
        <v>132</v>
      </c>
      <c r="AB8" s="43">
        <f t="shared" ref="AB8:AB14" si="8">ROUND((((Y8*0.1*Z8)/365)+((Y8*0.08*AA8)/365)),0)</f>
        <v>42</v>
      </c>
      <c r="AC8" s="45">
        <f>'liczba dni zwłoki'!$H$16</f>
        <v>77</v>
      </c>
      <c r="AD8" s="45">
        <f>'liczba dni zwłoki'!$I$16</f>
        <v>130</v>
      </c>
      <c r="AE8" s="45">
        <f t="shared" ref="AE8:AE14" si="9">ROUND((((Y8*0.1*AC8)/365)+((Y8*0.08*AD8)/365)),0)</f>
        <v>34</v>
      </c>
    </row>
    <row r="9" spans="1:31" ht="16.5" thickTop="1" thickBot="1" x14ac:dyDescent="0.3">
      <c r="A9" s="30">
        <v>3</v>
      </c>
      <c r="B9" s="1" t="s">
        <v>8</v>
      </c>
      <c r="C9" s="2">
        <v>102</v>
      </c>
      <c r="D9" s="2">
        <v>10</v>
      </c>
      <c r="E9" s="20">
        <f>C9*5+D9*9</f>
        <v>600</v>
      </c>
      <c r="F9" s="44">
        <f>'liczba dni zwłoki'!$E$7</f>
        <v>393</v>
      </c>
      <c r="G9" s="44">
        <f>'liczba dni zwłoki'!$F$7</f>
        <v>132</v>
      </c>
      <c r="H9" s="47">
        <f t="shared" si="0"/>
        <v>82</v>
      </c>
      <c r="I9" s="45">
        <f>'liczba dni zwłoki'!$H$7</f>
        <v>261</v>
      </c>
      <c r="J9" s="45">
        <f>'liczba dni zwłoki'!$I$7</f>
        <v>130</v>
      </c>
      <c r="K9" s="46">
        <f t="shared" si="1"/>
        <v>60</v>
      </c>
      <c r="L9" s="156">
        <f t="shared" si="2"/>
        <v>1.1000000000000001</v>
      </c>
      <c r="M9" s="157">
        <f t="shared" si="3"/>
        <v>545.45454545454538</v>
      </c>
      <c r="N9" s="158">
        <f t="shared" si="4"/>
        <v>54.545454545454618</v>
      </c>
      <c r="O9" s="158">
        <f t="shared" si="5"/>
        <v>600</v>
      </c>
      <c r="P9" s="158">
        <f t="shared" si="6"/>
        <v>600</v>
      </c>
      <c r="Q9" s="158"/>
      <c r="S9" s="30">
        <v>13</v>
      </c>
      <c r="T9" s="1" t="s">
        <v>41</v>
      </c>
      <c r="U9" s="136">
        <v>91</v>
      </c>
      <c r="V9" s="136">
        <v>6</v>
      </c>
      <c r="W9" s="136">
        <v>10</v>
      </c>
      <c r="X9" s="136">
        <v>0</v>
      </c>
      <c r="Y9" s="20">
        <f t="shared" si="7"/>
        <v>676</v>
      </c>
      <c r="Z9" s="44">
        <f>'liczba dni zwłoki'!$E$17</f>
        <v>90</v>
      </c>
      <c r="AA9" s="44">
        <f>'liczba dni zwłoki'!$F$17</f>
        <v>132</v>
      </c>
      <c r="AB9" s="43">
        <f t="shared" si="8"/>
        <v>36</v>
      </c>
      <c r="AC9" s="45">
        <f>'liczba dni zwłoki'!$H$17</f>
        <v>47</v>
      </c>
      <c r="AD9" s="45">
        <f>'liczba dni zwłoki'!$I$17</f>
        <v>130</v>
      </c>
      <c r="AE9" s="45">
        <f t="shared" si="9"/>
        <v>28</v>
      </c>
    </row>
    <row r="10" spans="1:31" ht="16.5" thickTop="1" thickBot="1" x14ac:dyDescent="0.3">
      <c r="A10" s="30">
        <v>4</v>
      </c>
      <c r="B10" s="1" t="s">
        <v>9</v>
      </c>
      <c r="C10" s="2">
        <v>102</v>
      </c>
      <c r="D10" s="2">
        <v>10</v>
      </c>
      <c r="E10" s="20">
        <f>C10*5+D10*9</f>
        <v>600</v>
      </c>
      <c r="F10" s="44">
        <f>'liczba dni zwłoki'!$E$8</f>
        <v>363</v>
      </c>
      <c r="G10" s="44">
        <f>'liczba dni zwłoki'!$F$8</f>
        <v>132</v>
      </c>
      <c r="H10" s="47">
        <f t="shared" si="0"/>
        <v>77</v>
      </c>
      <c r="I10" s="45">
        <f>'liczba dni zwłoki'!$H$8</f>
        <v>231</v>
      </c>
      <c r="J10" s="45">
        <f>'liczba dni zwłoki'!$I$8</f>
        <v>130</v>
      </c>
      <c r="K10" s="46">
        <f t="shared" si="1"/>
        <v>55</v>
      </c>
      <c r="L10" s="156">
        <f t="shared" si="2"/>
        <v>1.0916666666666666</v>
      </c>
      <c r="M10" s="157">
        <f t="shared" si="3"/>
        <v>549.61832061068708</v>
      </c>
      <c r="N10" s="158">
        <f t="shared" si="4"/>
        <v>50.381679389312922</v>
      </c>
      <c r="O10" s="158">
        <f t="shared" si="5"/>
        <v>600</v>
      </c>
      <c r="P10" s="158">
        <f t="shared" si="6"/>
        <v>600</v>
      </c>
      <c r="Q10" s="158"/>
      <c r="S10" s="30">
        <v>14</v>
      </c>
      <c r="T10" s="1" t="s">
        <v>42</v>
      </c>
      <c r="U10" s="136">
        <v>91</v>
      </c>
      <c r="V10" s="136">
        <v>6</v>
      </c>
      <c r="W10" s="136">
        <v>10</v>
      </c>
      <c r="X10" s="136">
        <v>0</v>
      </c>
      <c r="Y10" s="20">
        <f t="shared" si="7"/>
        <v>676</v>
      </c>
      <c r="Z10" s="44">
        <f>'liczba dni zwłoki'!$E$18</f>
        <v>58</v>
      </c>
      <c r="AA10" s="44">
        <f>'liczba dni zwłoki'!$F$18</f>
        <v>132</v>
      </c>
      <c r="AB10" s="43">
        <f t="shared" si="8"/>
        <v>30</v>
      </c>
      <c r="AC10" s="45">
        <f>'liczba dni zwłoki'!$H$18</f>
        <v>15</v>
      </c>
      <c r="AD10" s="45">
        <f>'liczba dni zwłoki'!$I$18</f>
        <v>130</v>
      </c>
      <c r="AE10" s="45">
        <f t="shared" si="9"/>
        <v>22</v>
      </c>
    </row>
    <row r="11" spans="1:31" ht="16.5" thickTop="1" thickBot="1" x14ac:dyDescent="0.3">
      <c r="A11" s="30">
        <v>5</v>
      </c>
      <c r="B11" s="1" t="s">
        <v>10</v>
      </c>
      <c r="C11" s="2">
        <v>101</v>
      </c>
      <c r="D11" s="2">
        <v>10</v>
      </c>
      <c r="E11" s="20">
        <f t="shared" ref="E11:E16" si="10">C11*5+D11*9</f>
        <v>595</v>
      </c>
      <c r="F11" s="44">
        <f>'liczba dni zwłoki'!$E$9</f>
        <v>330</v>
      </c>
      <c r="G11" s="44">
        <f>'liczba dni zwłoki'!$F$9</f>
        <v>132</v>
      </c>
      <c r="H11" s="47">
        <f t="shared" si="0"/>
        <v>71</v>
      </c>
      <c r="I11" s="45">
        <f>'liczba dni zwłoki'!$H$9</f>
        <v>198</v>
      </c>
      <c r="J11" s="45">
        <f>'liczba dni zwłoki'!$I$9</f>
        <v>130</v>
      </c>
      <c r="K11" s="46">
        <f t="shared" si="1"/>
        <v>49</v>
      </c>
      <c r="L11" s="156">
        <f t="shared" si="2"/>
        <v>1.0823529411764705</v>
      </c>
      <c r="M11" s="157">
        <f t="shared" si="3"/>
        <v>549.72826086956525</v>
      </c>
      <c r="N11" s="158">
        <f t="shared" si="4"/>
        <v>45.271739130434753</v>
      </c>
      <c r="O11" s="158">
        <f t="shared" si="5"/>
        <v>595</v>
      </c>
      <c r="P11" s="158">
        <f t="shared" si="6"/>
        <v>595</v>
      </c>
      <c r="Q11" s="158"/>
      <c r="S11" s="30">
        <v>15</v>
      </c>
      <c r="T11" s="1" t="s">
        <v>43</v>
      </c>
      <c r="U11" s="136">
        <v>91</v>
      </c>
      <c r="V11" s="136">
        <v>6</v>
      </c>
      <c r="W11" s="136">
        <v>10</v>
      </c>
      <c r="X11" s="136">
        <v>0</v>
      </c>
      <c r="Y11" s="20">
        <f t="shared" si="7"/>
        <v>676</v>
      </c>
      <c r="Z11" s="44">
        <f>'liczba dni zwłoki'!$E$19</f>
        <v>28</v>
      </c>
      <c r="AA11" s="44">
        <f>'liczba dni zwłoki'!$F$19</f>
        <v>132</v>
      </c>
      <c r="AB11" s="43">
        <f t="shared" si="8"/>
        <v>25</v>
      </c>
      <c r="AC11" s="45">
        <f>'liczba dni zwłoki'!$H$19</f>
        <v>0</v>
      </c>
      <c r="AD11" s="45">
        <f>'liczba dni zwłoki'!$I$19</f>
        <v>130</v>
      </c>
      <c r="AE11" s="45">
        <f t="shared" si="9"/>
        <v>19</v>
      </c>
    </row>
    <row r="12" spans="1:31" ht="16.5" thickTop="1" thickBot="1" x14ac:dyDescent="0.3">
      <c r="A12" s="30">
        <v>6</v>
      </c>
      <c r="B12" s="1" t="s">
        <v>11</v>
      </c>
      <c r="C12" s="2">
        <v>101</v>
      </c>
      <c r="D12" s="2">
        <v>10</v>
      </c>
      <c r="E12" s="20">
        <f t="shared" si="10"/>
        <v>595</v>
      </c>
      <c r="F12" s="44">
        <f>'liczba dni zwłoki'!$E$10</f>
        <v>302</v>
      </c>
      <c r="G12" s="44">
        <f>'liczba dni zwłoki'!$F$10</f>
        <v>132</v>
      </c>
      <c r="H12" s="47">
        <f t="shared" si="0"/>
        <v>66</v>
      </c>
      <c r="I12" s="45">
        <f>'liczba dni zwłoki'!$H$10</f>
        <v>170</v>
      </c>
      <c r="J12" s="45">
        <f>'liczba dni zwłoki'!$I$10</f>
        <v>130</v>
      </c>
      <c r="K12" s="46">
        <f t="shared" si="1"/>
        <v>45</v>
      </c>
      <c r="L12" s="156">
        <f>(E12+K12)/E12</f>
        <v>1.0756302521008403</v>
      </c>
      <c r="M12" s="157">
        <f t="shared" si="3"/>
        <v>553.1640625</v>
      </c>
      <c r="N12" s="158">
        <f t="shared" si="4"/>
        <v>41.8359375</v>
      </c>
      <c r="O12" s="158">
        <f t="shared" si="5"/>
        <v>595</v>
      </c>
      <c r="P12" s="158">
        <f t="shared" si="6"/>
        <v>595</v>
      </c>
      <c r="Q12" s="158"/>
      <c r="S12" s="30">
        <v>16</v>
      </c>
      <c r="T12" s="1" t="s">
        <v>188</v>
      </c>
      <c r="U12" s="136">
        <v>91</v>
      </c>
      <c r="V12" s="136">
        <v>6</v>
      </c>
      <c r="W12" s="136">
        <v>10</v>
      </c>
      <c r="X12" s="136">
        <v>0</v>
      </c>
      <c r="Y12" s="20">
        <f t="shared" si="7"/>
        <v>676</v>
      </c>
      <c r="Z12" s="44">
        <f>'liczba dni zwłoki'!$E$20</f>
        <v>0</v>
      </c>
      <c r="AA12" s="44">
        <f>'liczba dni zwłoki'!$F$20</f>
        <v>130</v>
      </c>
      <c r="AB12" s="43">
        <f t="shared" si="8"/>
        <v>19</v>
      </c>
      <c r="AC12" s="45">
        <f>'liczba dni zwłoki'!$H$20</f>
        <v>0</v>
      </c>
      <c r="AD12" s="45">
        <f>'liczba dni zwłoki'!$I$20</f>
        <v>129</v>
      </c>
      <c r="AE12" s="45">
        <f t="shared" si="9"/>
        <v>19</v>
      </c>
    </row>
    <row r="13" spans="1:31" ht="16.5" thickTop="1" thickBot="1" x14ac:dyDescent="0.3">
      <c r="A13" s="30">
        <v>7</v>
      </c>
      <c r="B13" s="1" t="s">
        <v>12</v>
      </c>
      <c r="C13" s="2">
        <v>101</v>
      </c>
      <c r="D13" s="2">
        <v>10</v>
      </c>
      <c r="E13" s="20">
        <f t="shared" si="10"/>
        <v>595</v>
      </c>
      <c r="F13" s="44">
        <f>'liczba dni zwłoki'!$E$11</f>
        <v>271</v>
      </c>
      <c r="G13" s="44">
        <f>'liczba dni zwłoki'!$F$11</f>
        <v>132</v>
      </c>
      <c r="H13" s="47">
        <f t="shared" si="0"/>
        <v>61</v>
      </c>
      <c r="I13" s="45">
        <f>'liczba dni zwłoki'!$H$11</f>
        <v>144</v>
      </c>
      <c r="J13" s="45">
        <f>'liczba dni zwłoki'!$I$11</f>
        <v>130</v>
      </c>
      <c r="K13" s="46">
        <f t="shared" si="1"/>
        <v>40</v>
      </c>
      <c r="L13" s="156">
        <f t="shared" si="2"/>
        <v>1.0672268907563025</v>
      </c>
      <c r="M13" s="157">
        <f t="shared" si="3"/>
        <v>557.51968503937007</v>
      </c>
      <c r="N13" s="158">
        <f t="shared" si="4"/>
        <v>37.480314960629926</v>
      </c>
      <c r="O13" s="158">
        <f t="shared" si="5"/>
        <v>595</v>
      </c>
      <c r="P13" s="158">
        <f t="shared" si="6"/>
        <v>595</v>
      </c>
      <c r="Q13" s="158"/>
      <c r="S13" s="30">
        <v>17</v>
      </c>
      <c r="T13" s="1" t="s">
        <v>189</v>
      </c>
      <c r="U13" s="136">
        <v>91</v>
      </c>
      <c r="V13" s="136">
        <v>6</v>
      </c>
      <c r="W13" s="136">
        <v>10</v>
      </c>
      <c r="X13" s="136">
        <v>0</v>
      </c>
      <c r="Y13" s="20">
        <f t="shared" si="7"/>
        <v>676</v>
      </c>
      <c r="Z13" s="44">
        <f>'liczba dni zwłoki'!$E$21</f>
        <v>0</v>
      </c>
      <c r="AA13" s="44">
        <f>'liczba dni zwłoki'!$F$21</f>
        <v>99</v>
      </c>
      <c r="AB13" s="43">
        <f t="shared" si="8"/>
        <v>15</v>
      </c>
      <c r="AC13" s="45">
        <f>'liczba dni zwłoki'!$H$21</f>
        <v>0</v>
      </c>
      <c r="AD13" s="45">
        <f>'liczba dni zwłoki'!$I$21</f>
        <v>99</v>
      </c>
      <c r="AE13" s="45">
        <f t="shared" si="9"/>
        <v>15</v>
      </c>
    </row>
    <row r="14" spans="1:31" ht="16.5" thickTop="1" thickBot="1" x14ac:dyDescent="0.3">
      <c r="A14" s="30">
        <v>8</v>
      </c>
      <c r="B14" s="1" t="s">
        <v>13</v>
      </c>
      <c r="C14" s="2">
        <v>101</v>
      </c>
      <c r="D14" s="2">
        <v>10</v>
      </c>
      <c r="E14" s="20">
        <f t="shared" si="10"/>
        <v>595</v>
      </c>
      <c r="F14" s="44">
        <f>'liczba dni zwłoki'!$E$12</f>
        <v>240</v>
      </c>
      <c r="G14" s="44">
        <f>'liczba dni zwłoki'!$F$12</f>
        <v>132</v>
      </c>
      <c r="H14" s="47">
        <f t="shared" si="0"/>
        <v>56</v>
      </c>
      <c r="I14" s="45">
        <f>'liczba dni zwłoki'!$H$12</f>
        <v>144</v>
      </c>
      <c r="J14" s="45">
        <f>'liczba dni zwłoki'!$I$12</f>
        <v>130</v>
      </c>
      <c r="K14" s="46">
        <f t="shared" si="1"/>
        <v>40</v>
      </c>
      <c r="L14" s="156">
        <f t="shared" si="2"/>
        <v>1.0672268907563025</v>
      </c>
      <c r="M14" s="157">
        <f t="shared" si="3"/>
        <v>557.51968503937007</v>
      </c>
      <c r="N14" s="158">
        <f t="shared" si="4"/>
        <v>37.480314960629926</v>
      </c>
      <c r="O14" s="158">
        <f t="shared" si="5"/>
        <v>595</v>
      </c>
      <c r="P14" s="158">
        <f t="shared" si="6"/>
        <v>595</v>
      </c>
      <c r="Q14" s="158"/>
      <c r="S14" s="30">
        <v>18</v>
      </c>
      <c r="T14" s="1" t="s">
        <v>190</v>
      </c>
      <c r="U14" s="136">
        <v>91</v>
      </c>
      <c r="V14" s="136">
        <v>6</v>
      </c>
      <c r="W14" s="136">
        <v>10</v>
      </c>
      <c r="X14" s="136">
        <v>0</v>
      </c>
      <c r="Y14" s="20">
        <f t="shared" si="7"/>
        <v>676</v>
      </c>
      <c r="Z14" s="44">
        <f>'liczba dni zwłoki'!$E$22</f>
        <v>0</v>
      </c>
      <c r="AA14" s="44">
        <f>'liczba dni zwłoki'!$F$22</f>
        <v>69</v>
      </c>
      <c r="AB14" s="43">
        <f t="shared" si="8"/>
        <v>10</v>
      </c>
      <c r="AC14" s="45">
        <f>'liczba dni zwłoki'!$H$22</f>
        <v>0</v>
      </c>
      <c r="AD14" s="45">
        <f>'liczba dni zwłoki'!$I$22</f>
        <v>69</v>
      </c>
      <c r="AE14" s="45">
        <f t="shared" si="9"/>
        <v>10</v>
      </c>
    </row>
    <row r="15" spans="1:31" ht="16.5" thickTop="1" thickBot="1" x14ac:dyDescent="0.3">
      <c r="A15" s="30">
        <v>9</v>
      </c>
      <c r="B15" s="1" t="s">
        <v>14</v>
      </c>
      <c r="C15" s="2">
        <v>97</v>
      </c>
      <c r="D15" s="2">
        <v>10</v>
      </c>
      <c r="E15" s="20">
        <f t="shared" si="10"/>
        <v>575</v>
      </c>
      <c r="F15" s="44">
        <f>'liczba dni zwłoki'!$E$13</f>
        <v>212</v>
      </c>
      <c r="G15" s="44">
        <f>'liczba dni zwłoki'!$F$13</f>
        <v>132</v>
      </c>
      <c r="H15" s="47">
        <f t="shared" si="0"/>
        <v>50</v>
      </c>
      <c r="I15" s="45">
        <f>'liczba dni zwłoki'!$H$13</f>
        <v>144</v>
      </c>
      <c r="J15" s="45">
        <f>'liczba dni zwłoki'!$I$13</f>
        <v>130</v>
      </c>
      <c r="K15" s="46">
        <f t="shared" si="1"/>
        <v>39</v>
      </c>
      <c r="L15" s="156">
        <f t="shared" si="2"/>
        <v>1.0678260869565217</v>
      </c>
      <c r="M15" s="157">
        <f t="shared" si="3"/>
        <v>538.47719869706839</v>
      </c>
      <c r="N15" s="158">
        <f t="shared" si="4"/>
        <v>36.522801302931612</v>
      </c>
      <c r="O15" s="158">
        <f t="shared" si="5"/>
        <v>575</v>
      </c>
      <c r="P15" s="158">
        <f t="shared" si="6"/>
        <v>575</v>
      </c>
      <c r="Q15" s="158"/>
      <c r="S15" s="30">
        <v>19</v>
      </c>
      <c r="T15" s="1" t="s">
        <v>240</v>
      </c>
      <c r="U15" s="136">
        <v>91</v>
      </c>
      <c r="V15" s="136">
        <v>6</v>
      </c>
      <c r="W15" s="136">
        <v>10</v>
      </c>
      <c r="X15" s="136">
        <v>0</v>
      </c>
      <c r="Y15" s="20">
        <f t="shared" si="7"/>
        <v>676</v>
      </c>
      <c r="Z15" s="44">
        <f>'liczba dni zwłoki'!$E$23</f>
        <v>0</v>
      </c>
      <c r="AA15" s="44">
        <f>'liczba dni zwłoki'!$F$23</f>
        <v>36</v>
      </c>
      <c r="AB15" s="43">
        <v>0</v>
      </c>
      <c r="AC15" s="45">
        <f>'liczba dni zwłoki'!$H$23</f>
        <v>0</v>
      </c>
      <c r="AD15" s="45">
        <f>'liczba dni zwłoki'!$I$23</f>
        <v>36</v>
      </c>
      <c r="AE15" s="45">
        <v>0</v>
      </c>
    </row>
    <row r="16" spans="1:31" ht="16.5" thickTop="1" thickBot="1" x14ac:dyDescent="0.3">
      <c r="A16" s="30">
        <v>10</v>
      </c>
      <c r="B16" s="1" t="s">
        <v>36</v>
      </c>
      <c r="C16" s="2">
        <v>97</v>
      </c>
      <c r="D16" s="22">
        <v>10</v>
      </c>
      <c r="E16" s="23">
        <f t="shared" si="10"/>
        <v>575</v>
      </c>
      <c r="F16" s="44">
        <f>'liczba dni zwłoki'!$E$14</f>
        <v>181</v>
      </c>
      <c r="G16" s="44">
        <f>'liczba dni zwłoki'!$F$14</f>
        <v>132</v>
      </c>
      <c r="H16" s="47">
        <f t="shared" si="0"/>
        <v>45</v>
      </c>
      <c r="I16" s="45">
        <f>'liczba dni zwłoki'!$H$14</f>
        <v>138</v>
      </c>
      <c r="J16" s="45">
        <f>'liczba dni zwłoki'!$I$14</f>
        <v>130</v>
      </c>
      <c r="K16" s="46">
        <f t="shared" si="1"/>
        <v>38</v>
      </c>
      <c r="L16" s="156">
        <f t="shared" si="2"/>
        <v>1.0660869565217392</v>
      </c>
      <c r="M16" s="157">
        <f t="shared" si="3"/>
        <v>539.35562805872746</v>
      </c>
      <c r="N16" s="158">
        <f t="shared" si="4"/>
        <v>35.644371941272539</v>
      </c>
      <c r="O16" s="158">
        <f t="shared" si="5"/>
        <v>575</v>
      </c>
      <c r="P16" s="158">
        <f>O16-Q16</f>
        <v>107.35795364521982</v>
      </c>
      <c r="Q16" s="158">
        <f>N17</f>
        <v>467.64204635478018</v>
      </c>
      <c r="X16" s="24" t="s">
        <v>47</v>
      </c>
      <c r="Y16" s="33">
        <f>SUM(Y7:Y15)</f>
        <v>6084</v>
      </c>
      <c r="Z16" s="33"/>
      <c r="AA16" s="33"/>
      <c r="AB16" s="34">
        <f>SUM(AB7:AB15)</f>
        <v>224</v>
      </c>
      <c r="AC16" s="34"/>
      <c r="AD16" s="34"/>
      <c r="AE16" s="34">
        <f>SUM(AE7:AE15)</f>
        <v>186</v>
      </c>
    </row>
    <row r="17" spans="1:31" ht="16.5" thickTop="1" thickBot="1" x14ac:dyDescent="0.3">
      <c r="D17" s="24" t="s">
        <v>46</v>
      </c>
      <c r="E17" s="35">
        <f>SUM(E7:E16)</f>
        <v>5997</v>
      </c>
      <c r="F17" s="35"/>
      <c r="G17" s="35"/>
      <c r="H17" s="25">
        <f>SUM(H7:H16)</f>
        <v>697</v>
      </c>
      <c r="I17" s="25"/>
      <c r="J17" s="25"/>
      <c r="K17" s="25">
        <f t="shared" ref="K17" si="11">SUM(K7:K16)</f>
        <v>509</v>
      </c>
      <c r="L17" s="155"/>
      <c r="M17" s="159">
        <f>SUM(M7:M16)</f>
        <v>5529.3579536452198</v>
      </c>
      <c r="N17" s="159">
        <f t="shared" si="4"/>
        <v>467.64204635478018</v>
      </c>
      <c r="O17" s="159">
        <f t="shared" si="5"/>
        <v>5997</v>
      </c>
      <c r="P17" s="159">
        <f>SUM(P7:P16)</f>
        <v>5529.3579536452198</v>
      </c>
      <c r="Q17" s="159">
        <f>SUM(Q7:Q16)</f>
        <v>467.64204635478018</v>
      </c>
    </row>
    <row r="18" spans="1:31" ht="15.75" thickTop="1" x14ac:dyDescent="0.25"/>
    <row r="24" spans="1:31" ht="18.75" x14ac:dyDescent="0.3">
      <c r="A24" s="198" t="s">
        <v>200</v>
      </c>
      <c r="B24" s="198"/>
      <c r="C24" s="198"/>
      <c r="D24" s="198"/>
      <c r="E24" s="198"/>
      <c r="F24" s="198"/>
      <c r="G24" s="198"/>
      <c r="H24" s="198"/>
      <c r="I24" s="198"/>
      <c r="J24" s="198"/>
      <c r="K24" s="198"/>
      <c r="L24" s="134"/>
      <c r="M24" s="134"/>
      <c r="N24" s="134"/>
      <c r="O24" s="134"/>
      <c r="P24" s="134"/>
      <c r="Q24" s="134"/>
      <c r="R24" s="132"/>
      <c r="S24" s="198" t="s">
        <v>200</v>
      </c>
      <c r="T24" s="198"/>
      <c r="U24" s="198"/>
      <c r="V24" s="198"/>
      <c r="W24" s="198"/>
      <c r="X24" s="198"/>
      <c r="Y24" s="198"/>
      <c r="Z24" s="198"/>
      <c r="AA24" s="198"/>
      <c r="AB24" s="198"/>
      <c r="AC24" s="198"/>
      <c r="AD24" s="198"/>
      <c r="AE24" s="198"/>
    </row>
    <row r="25" spans="1:31" ht="15.75" customHeight="1" thickBot="1" x14ac:dyDescent="0.3">
      <c r="C25" s="18"/>
      <c r="D25" s="18"/>
    </row>
    <row r="26" spans="1:31" ht="31.5" customHeight="1" thickTop="1" thickBot="1" x14ac:dyDescent="0.3">
      <c r="F26" s="187" t="s">
        <v>152</v>
      </c>
      <c r="G26" s="188"/>
      <c r="H26" s="189"/>
      <c r="I26" s="174" t="s">
        <v>151</v>
      </c>
      <c r="J26" s="175"/>
      <c r="K26" s="176"/>
      <c r="L26" s="153"/>
      <c r="M26" s="153"/>
      <c r="N26" s="153"/>
      <c r="O26" s="153"/>
      <c r="P26" s="153"/>
      <c r="Q26" s="153"/>
      <c r="Z26" s="187" t="s">
        <v>152</v>
      </c>
      <c r="AA26" s="188"/>
      <c r="AB26" s="189"/>
      <c r="AC26" s="174" t="s">
        <v>151</v>
      </c>
      <c r="AD26" s="175"/>
      <c r="AE26" s="176"/>
    </row>
    <row r="27" spans="1:31" ht="44.25" customHeight="1" thickTop="1" thickBot="1" x14ac:dyDescent="0.3">
      <c r="A27" s="177" t="s">
        <v>0</v>
      </c>
      <c r="B27" s="179" t="s">
        <v>1</v>
      </c>
      <c r="C27" s="183" t="s">
        <v>2</v>
      </c>
      <c r="D27" s="184"/>
      <c r="E27" s="181" t="s">
        <v>3</v>
      </c>
      <c r="F27" s="190" t="s">
        <v>38</v>
      </c>
      <c r="G27" s="191"/>
      <c r="H27" s="185" t="s">
        <v>37</v>
      </c>
      <c r="I27" s="192" t="s">
        <v>150</v>
      </c>
      <c r="J27" s="193"/>
      <c r="K27" s="173" t="s">
        <v>48</v>
      </c>
      <c r="L27" s="166" t="s">
        <v>243</v>
      </c>
      <c r="M27" s="168" t="s">
        <v>241</v>
      </c>
      <c r="N27" s="168" t="s">
        <v>185</v>
      </c>
      <c r="O27" s="168" t="s">
        <v>183</v>
      </c>
      <c r="P27" s="168" t="s">
        <v>244</v>
      </c>
      <c r="Q27" s="168" t="s">
        <v>245</v>
      </c>
      <c r="S27" s="177" t="s">
        <v>0</v>
      </c>
      <c r="T27" s="179" t="s">
        <v>1</v>
      </c>
      <c r="U27" s="194" t="s">
        <v>2</v>
      </c>
      <c r="V27" s="195"/>
      <c r="W27" s="195"/>
      <c r="X27" s="196"/>
      <c r="Y27" s="181" t="s">
        <v>3</v>
      </c>
      <c r="Z27" s="197" t="s">
        <v>38</v>
      </c>
      <c r="AA27" s="197"/>
      <c r="AB27" s="185" t="s">
        <v>37</v>
      </c>
      <c r="AC27" s="192" t="s">
        <v>150</v>
      </c>
      <c r="AD27" s="193"/>
      <c r="AE27" s="171" t="s">
        <v>48</v>
      </c>
    </row>
    <row r="28" spans="1:31" ht="18.75" customHeight="1" thickTop="1" thickBot="1" x14ac:dyDescent="0.3">
      <c r="A28" s="178"/>
      <c r="B28" s="180"/>
      <c r="C28" s="19" t="s">
        <v>4</v>
      </c>
      <c r="D28" s="19" t="s">
        <v>5</v>
      </c>
      <c r="E28" s="182"/>
      <c r="F28" s="78" t="s">
        <v>197</v>
      </c>
      <c r="G28" s="78" t="s">
        <v>198</v>
      </c>
      <c r="H28" s="186"/>
      <c r="I28" s="80" t="s">
        <v>197</v>
      </c>
      <c r="J28" s="79" t="s">
        <v>198</v>
      </c>
      <c r="K28" s="173"/>
      <c r="L28" s="167"/>
      <c r="M28" s="169"/>
      <c r="N28" s="169"/>
      <c r="O28" s="169"/>
      <c r="P28" s="169"/>
      <c r="Q28" s="169"/>
      <c r="S28" s="178"/>
      <c r="T28" s="180"/>
      <c r="U28" s="28" t="s">
        <v>44</v>
      </c>
      <c r="V28" s="19" t="s">
        <v>4</v>
      </c>
      <c r="W28" s="29" t="s">
        <v>45</v>
      </c>
      <c r="X28" s="19" t="s">
        <v>5</v>
      </c>
      <c r="Y28" s="182"/>
      <c r="Z28" s="78" t="s">
        <v>197</v>
      </c>
      <c r="AA28" s="52" t="s">
        <v>198</v>
      </c>
      <c r="AB28" s="186"/>
      <c r="AC28" s="79" t="s">
        <v>197</v>
      </c>
      <c r="AD28" s="80" t="s">
        <v>198</v>
      </c>
      <c r="AE28" s="172"/>
    </row>
    <row r="29" spans="1:31" ht="16.5" thickTop="1" thickBot="1" x14ac:dyDescent="0.3">
      <c r="A29" s="30">
        <v>1</v>
      </c>
      <c r="B29" s="1" t="s">
        <v>6</v>
      </c>
      <c r="C29" s="2">
        <v>86</v>
      </c>
      <c r="D29" s="2">
        <v>13</v>
      </c>
      <c r="E29" s="20">
        <f>C29*5+D29*9</f>
        <v>547</v>
      </c>
      <c r="F29" s="44">
        <f>'liczba dni zwłoki'!$E$5</f>
        <v>455</v>
      </c>
      <c r="G29" s="44">
        <f>'liczba dni zwłoki'!$F$5</f>
        <v>132</v>
      </c>
      <c r="H29" s="47">
        <f>ROUND(((E29*0.1*F29)/365)+((E29*0.08*G29)/365),0)</f>
        <v>84</v>
      </c>
      <c r="I29" s="45">
        <f>'liczba dni zwłoki'!$H$5</f>
        <v>323</v>
      </c>
      <c r="J29" s="45">
        <f>'liczba dni zwłoki'!$I$5</f>
        <v>130</v>
      </c>
      <c r="K29" s="46">
        <f>ROUND((((E29*0.1*I29)/365)+((E29*0.08*J29)/365)),0)</f>
        <v>64</v>
      </c>
      <c r="L29" s="156">
        <f>(E29+K29)/E29</f>
        <v>1.117001828153565</v>
      </c>
      <c r="M29" s="157">
        <f>E29/L29</f>
        <v>489.70376432078558</v>
      </c>
      <c r="N29" s="158">
        <f>E29-M29</f>
        <v>57.296235679214419</v>
      </c>
      <c r="O29" s="158">
        <f>M29+N29</f>
        <v>547</v>
      </c>
      <c r="P29" s="158">
        <f>O29</f>
        <v>547</v>
      </c>
      <c r="Q29" s="158"/>
      <c r="S29" s="30">
        <v>11</v>
      </c>
      <c r="T29" s="1" t="s">
        <v>39</v>
      </c>
      <c r="U29" s="136">
        <v>86</v>
      </c>
      <c r="V29" s="136">
        <v>0</v>
      </c>
      <c r="W29" s="136">
        <v>11</v>
      </c>
      <c r="X29" s="136">
        <v>0</v>
      </c>
      <c r="Y29" s="20">
        <f>U29*6+V29*5+W29*10+X29*9</f>
        <v>626</v>
      </c>
      <c r="Z29" s="44">
        <f>'liczba dni zwłoki'!$E$15</f>
        <v>149</v>
      </c>
      <c r="AA29" s="44">
        <f>'liczba dni zwłoki'!$F$15</f>
        <v>132</v>
      </c>
      <c r="AB29" s="43">
        <f>ROUND((((Y29*0.1*Z29)/365)+((Y29*0.08*AA29)/365)),0)</f>
        <v>44</v>
      </c>
      <c r="AC29" s="45">
        <f>'liczba dni zwłoki'!$H$15</f>
        <v>106</v>
      </c>
      <c r="AD29" s="45">
        <f>'liczba dni zwłoki'!$I$15</f>
        <v>130</v>
      </c>
      <c r="AE29" s="45">
        <f>ROUND((((Y29*0.1*AC29)/365)+((Y29*0.08*AD29)/365)),0)</f>
        <v>36</v>
      </c>
    </row>
    <row r="30" spans="1:31" ht="16.5" thickTop="1" thickBot="1" x14ac:dyDescent="0.3">
      <c r="A30" s="30">
        <v>2</v>
      </c>
      <c r="B30" s="1" t="s">
        <v>7</v>
      </c>
      <c r="C30" s="2">
        <v>86</v>
      </c>
      <c r="D30" s="2">
        <v>13</v>
      </c>
      <c r="E30" s="20">
        <f>+C30*5+D30*9</f>
        <v>547</v>
      </c>
      <c r="F30" s="44">
        <f>'liczba dni zwłoki'!$E$6</f>
        <v>422</v>
      </c>
      <c r="G30" s="44">
        <f>'liczba dni zwłoki'!$F$6</f>
        <v>132</v>
      </c>
      <c r="H30" s="47">
        <f t="shared" ref="H30:H38" si="12">ROUND(((E30*0.1*F30)/365)+((E30*0.08*G30)/365),0)</f>
        <v>79</v>
      </c>
      <c r="I30" s="45">
        <f>'liczba dni zwłoki'!$H$6</f>
        <v>290</v>
      </c>
      <c r="J30" s="45">
        <f>'liczba dni zwłoki'!$I$6</f>
        <v>130</v>
      </c>
      <c r="K30" s="46">
        <f t="shared" ref="K30:K38" si="13">ROUND((((E30*0.1*I30)/365)+((E30*0.08*J30)/365)),0)</f>
        <v>59</v>
      </c>
      <c r="L30" s="156">
        <f t="shared" ref="L30:L33" si="14">(E30+K30)/E30</f>
        <v>1.1078610603290677</v>
      </c>
      <c r="M30" s="157">
        <f t="shared" ref="M30:M38" si="15">E30/L30</f>
        <v>493.74422442244219</v>
      </c>
      <c r="N30" s="158">
        <f t="shared" ref="N30:N39" si="16">E30-M30</f>
        <v>53.255775577557813</v>
      </c>
      <c r="O30" s="158">
        <f t="shared" ref="O30:O39" si="17">M30+N30</f>
        <v>547</v>
      </c>
      <c r="P30" s="158">
        <f t="shared" ref="P30:P37" si="18">O30</f>
        <v>547</v>
      </c>
      <c r="Q30" s="158"/>
      <c r="S30" s="30">
        <v>12</v>
      </c>
      <c r="T30" s="1" t="s">
        <v>40</v>
      </c>
      <c r="U30" s="136">
        <v>86</v>
      </c>
      <c r="V30" s="136">
        <v>0</v>
      </c>
      <c r="W30" s="136">
        <v>11</v>
      </c>
      <c r="X30" s="136">
        <v>0</v>
      </c>
      <c r="Y30" s="20">
        <f t="shared" ref="Y30:Y37" si="19">U30*6+V30*5+W30*10+X30*9</f>
        <v>626</v>
      </c>
      <c r="Z30" s="44">
        <f>'liczba dni zwłoki'!$E$16</f>
        <v>120</v>
      </c>
      <c r="AA30" s="44">
        <f>'liczba dni zwłoki'!$F$16</f>
        <v>132</v>
      </c>
      <c r="AB30" s="43">
        <f t="shared" ref="AB30:AB36" si="20">ROUND((((Y30*0.1*Z30)/365)+((Y30*0.08*AA30)/365)),0)</f>
        <v>39</v>
      </c>
      <c r="AC30" s="45">
        <f>'liczba dni zwłoki'!$H$16</f>
        <v>77</v>
      </c>
      <c r="AD30" s="45">
        <f>'liczba dni zwłoki'!$I$16</f>
        <v>130</v>
      </c>
      <c r="AE30" s="45">
        <f t="shared" ref="AE30:AE36" si="21">ROUND((((Y30*0.1*AC30)/365)+((Y30*0.08*AD30)/365)),0)</f>
        <v>31</v>
      </c>
    </row>
    <row r="31" spans="1:31" ht="16.5" thickTop="1" thickBot="1" x14ac:dyDescent="0.3">
      <c r="A31" s="30">
        <v>3</v>
      </c>
      <c r="B31" s="1" t="s">
        <v>8</v>
      </c>
      <c r="C31" s="2">
        <v>86</v>
      </c>
      <c r="D31" s="2">
        <v>12</v>
      </c>
      <c r="E31" s="20">
        <f>C31*5+D31*9</f>
        <v>538</v>
      </c>
      <c r="F31" s="44">
        <f>'liczba dni zwłoki'!$E$7</f>
        <v>393</v>
      </c>
      <c r="G31" s="44">
        <f>'liczba dni zwłoki'!$F$7</f>
        <v>132</v>
      </c>
      <c r="H31" s="47">
        <f t="shared" si="12"/>
        <v>73</v>
      </c>
      <c r="I31" s="45">
        <f>'liczba dni zwłoki'!$H$7</f>
        <v>261</v>
      </c>
      <c r="J31" s="45">
        <f>'liczba dni zwłoki'!$I$7</f>
        <v>130</v>
      </c>
      <c r="K31" s="46">
        <f t="shared" si="13"/>
        <v>54</v>
      </c>
      <c r="L31" s="156">
        <f t="shared" si="14"/>
        <v>1.1003717472118959</v>
      </c>
      <c r="M31" s="157">
        <f t="shared" si="15"/>
        <v>488.92567567567568</v>
      </c>
      <c r="N31" s="158">
        <f t="shared" si="16"/>
        <v>49.074324324324323</v>
      </c>
      <c r="O31" s="158">
        <f t="shared" si="17"/>
        <v>538</v>
      </c>
      <c r="P31" s="158">
        <f t="shared" si="18"/>
        <v>538</v>
      </c>
      <c r="Q31" s="158"/>
      <c r="S31" s="30">
        <v>13</v>
      </c>
      <c r="T31" s="1" t="s">
        <v>41</v>
      </c>
      <c r="U31" s="136">
        <v>87</v>
      </c>
      <c r="V31" s="136">
        <v>0</v>
      </c>
      <c r="W31" s="136">
        <v>11</v>
      </c>
      <c r="X31" s="136">
        <v>0</v>
      </c>
      <c r="Y31" s="20">
        <f t="shared" si="19"/>
        <v>632</v>
      </c>
      <c r="Z31" s="44">
        <f>'liczba dni zwłoki'!$E$17</f>
        <v>90</v>
      </c>
      <c r="AA31" s="44">
        <f>'liczba dni zwłoki'!$F$17</f>
        <v>132</v>
      </c>
      <c r="AB31" s="43">
        <f t="shared" si="20"/>
        <v>34</v>
      </c>
      <c r="AC31" s="45">
        <f>'liczba dni zwłoki'!$H$17</f>
        <v>47</v>
      </c>
      <c r="AD31" s="45">
        <f>'liczba dni zwłoki'!$I$17</f>
        <v>130</v>
      </c>
      <c r="AE31" s="45">
        <f t="shared" si="21"/>
        <v>26</v>
      </c>
    </row>
    <row r="32" spans="1:31" ht="16.5" thickTop="1" thickBot="1" x14ac:dyDescent="0.3">
      <c r="A32" s="30">
        <v>4</v>
      </c>
      <c r="B32" s="1" t="s">
        <v>9</v>
      </c>
      <c r="C32" s="2">
        <v>85</v>
      </c>
      <c r="D32" s="2">
        <v>13</v>
      </c>
      <c r="E32" s="20">
        <f>C32*5+D32*9</f>
        <v>542</v>
      </c>
      <c r="F32" s="44">
        <f>'liczba dni zwłoki'!$E$8</f>
        <v>363</v>
      </c>
      <c r="G32" s="44">
        <f>'liczba dni zwłoki'!$F$8</f>
        <v>132</v>
      </c>
      <c r="H32" s="47">
        <f t="shared" si="12"/>
        <v>70</v>
      </c>
      <c r="I32" s="45">
        <f>'liczba dni zwłoki'!$H$8</f>
        <v>231</v>
      </c>
      <c r="J32" s="45">
        <f>'liczba dni zwłoki'!$I$8</f>
        <v>130</v>
      </c>
      <c r="K32" s="46">
        <f t="shared" si="13"/>
        <v>50</v>
      </c>
      <c r="L32" s="156">
        <f t="shared" si="14"/>
        <v>1.0922509225092252</v>
      </c>
      <c r="M32" s="157">
        <f t="shared" si="15"/>
        <v>496.22297297297291</v>
      </c>
      <c r="N32" s="158">
        <f t="shared" si="16"/>
        <v>45.777027027027088</v>
      </c>
      <c r="O32" s="158">
        <f t="shared" si="17"/>
        <v>542</v>
      </c>
      <c r="P32" s="158">
        <f t="shared" si="18"/>
        <v>542</v>
      </c>
      <c r="Q32" s="158"/>
      <c r="S32" s="30">
        <v>14</v>
      </c>
      <c r="T32" s="1" t="s">
        <v>42</v>
      </c>
      <c r="U32" s="136">
        <v>86</v>
      </c>
      <c r="V32" s="136">
        <v>0</v>
      </c>
      <c r="W32" s="136">
        <v>11</v>
      </c>
      <c r="X32" s="136">
        <v>0</v>
      </c>
      <c r="Y32" s="20">
        <f t="shared" si="19"/>
        <v>626</v>
      </c>
      <c r="Z32" s="44">
        <f>'liczba dni zwłoki'!$E$18</f>
        <v>58</v>
      </c>
      <c r="AA32" s="44">
        <f>'liczba dni zwłoki'!$F$18</f>
        <v>132</v>
      </c>
      <c r="AB32" s="43">
        <f t="shared" si="20"/>
        <v>28</v>
      </c>
      <c r="AC32" s="45">
        <f>'liczba dni zwłoki'!$H$18</f>
        <v>15</v>
      </c>
      <c r="AD32" s="45">
        <f>'liczba dni zwłoki'!$I$18</f>
        <v>130</v>
      </c>
      <c r="AE32" s="45">
        <f t="shared" si="21"/>
        <v>20</v>
      </c>
    </row>
    <row r="33" spans="1:31" ht="16.5" thickTop="1" thickBot="1" x14ac:dyDescent="0.3">
      <c r="A33" s="30">
        <v>5</v>
      </c>
      <c r="B33" s="1" t="s">
        <v>10</v>
      </c>
      <c r="C33" s="2">
        <v>85</v>
      </c>
      <c r="D33" s="2">
        <v>13</v>
      </c>
      <c r="E33" s="20">
        <f t="shared" ref="E33:E38" si="22">C33*5+D33*9</f>
        <v>542</v>
      </c>
      <c r="F33" s="44">
        <f>'liczba dni zwłoki'!$E$9</f>
        <v>330</v>
      </c>
      <c r="G33" s="44">
        <f>'liczba dni zwłoki'!$F$9</f>
        <v>132</v>
      </c>
      <c r="H33" s="47">
        <f t="shared" si="12"/>
        <v>65</v>
      </c>
      <c r="I33" s="45">
        <f>'liczba dni zwłoki'!$H$9</f>
        <v>198</v>
      </c>
      <c r="J33" s="45">
        <f>'liczba dni zwłoki'!$I$9</f>
        <v>130</v>
      </c>
      <c r="K33" s="46">
        <f t="shared" si="13"/>
        <v>45</v>
      </c>
      <c r="L33" s="156">
        <f t="shared" si="14"/>
        <v>1.0830258302583027</v>
      </c>
      <c r="M33" s="157">
        <f t="shared" si="15"/>
        <v>500.44974446337307</v>
      </c>
      <c r="N33" s="158">
        <f t="shared" si="16"/>
        <v>41.550255536626935</v>
      </c>
      <c r="O33" s="158">
        <f t="shared" si="17"/>
        <v>542</v>
      </c>
      <c r="P33" s="158">
        <f t="shared" si="18"/>
        <v>542</v>
      </c>
      <c r="Q33" s="158"/>
      <c r="S33" s="30">
        <v>15</v>
      </c>
      <c r="T33" s="1" t="s">
        <v>43</v>
      </c>
      <c r="U33" s="136">
        <v>86</v>
      </c>
      <c r="V33" s="136">
        <v>0</v>
      </c>
      <c r="W33" s="136">
        <v>11</v>
      </c>
      <c r="X33" s="136">
        <v>0</v>
      </c>
      <c r="Y33" s="20">
        <f t="shared" si="19"/>
        <v>626</v>
      </c>
      <c r="Z33" s="44">
        <f>'liczba dni zwłoki'!$E$19</f>
        <v>28</v>
      </c>
      <c r="AA33" s="44">
        <f>'liczba dni zwłoki'!$F$19</f>
        <v>132</v>
      </c>
      <c r="AB33" s="43">
        <f t="shared" si="20"/>
        <v>23</v>
      </c>
      <c r="AC33" s="45">
        <f>'liczba dni zwłoki'!$H$19</f>
        <v>0</v>
      </c>
      <c r="AD33" s="45">
        <f>'liczba dni zwłoki'!$I$19</f>
        <v>130</v>
      </c>
      <c r="AE33" s="45">
        <f t="shared" si="21"/>
        <v>18</v>
      </c>
    </row>
    <row r="34" spans="1:31" ht="16.5" thickTop="1" thickBot="1" x14ac:dyDescent="0.3">
      <c r="A34" s="30">
        <v>6</v>
      </c>
      <c r="B34" s="1" t="s">
        <v>11</v>
      </c>
      <c r="C34" s="2">
        <v>87</v>
      </c>
      <c r="D34" s="2">
        <v>11</v>
      </c>
      <c r="E34" s="20">
        <f t="shared" si="22"/>
        <v>534</v>
      </c>
      <c r="F34" s="44">
        <f>'liczba dni zwłoki'!$E$10</f>
        <v>302</v>
      </c>
      <c r="G34" s="44">
        <f>'liczba dni zwłoki'!$F$10</f>
        <v>132</v>
      </c>
      <c r="H34" s="47">
        <f t="shared" si="12"/>
        <v>60</v>
      </c>
      <c r="I34" s="45">
        <f>'liczba dni zwłoki'!$H$10</f>
        <v>170</v>
      </c>
      <c r="J34" s="45">
        <f>'liczba dni zwłoki'!$I$10</f>
        <v>130</v>
      </c>
      <c r="K34" s="46">
        <f t="shared" si="13"/>
        <v>40</v>
      </c>
      <c r="L34" s="156">
        <f>(E34+K34)/E34</f>
        <v>1.0749063670411985</v>
      </c>
      <c r="M34" s="157">
        <f t="shared" si="15"/>
        <v>496.78745644599303</v>
      </c>
      <c r="N34" s="158">
        <f t="shared" si="16"/>
        <v>37.21254355400697</v>
      </c>
      <c r="O34" s="158">
        <f t="shared" si="17"/>
        <v>534</v>
      </c>
      <c r="P34" s="158">
        <f t="shared" si="18"/>
        <v>534</v>
      </c>
      <c r="Q34" s="158"/>
      <c r="S34" s="30">
        <v>16</v>
      </c>
      <c r="T34" s="1" t="s">
        <v>188</v>
      </c>
      <c r="U34" s="136">
        <v>85</v>
      </c>
      <c r="V34" s="136">
        <v>0</v>
      </c>
      <c r="W34" s="136">
        <v>11</v>
      </c>
      <c r="X34" s="136">
        <v>0</v>
      </c>
      <c r="Y34" s="20">
        <f t="shared" si="19"/>
        <v>620</v>
      </c>
      <c r="Z34" s="44">
        <f>'liczba dni zwłoki'!$E$20</f>
        <v>0</v>
      </c>
      <c r="AA34" s="44">
        <f>'liczba dni zwłoki'!$F$20</f>
        <v>130</v>
      </c>
      <c r="AB34" s="43">
        <f t="shared" si="20"/>
        <v>18</v>
      </c>
      <c r="AC34" s="45">
        <f>'liczba dni zwłoki'!$H$20</f>
        <v>0</v>
      </c>
      <c r="AD34" s="45">
        <f>'liczba dni zwłoki'!$I$20</f>
        <v>129</v>
      </c>
      <c r="AE34" s="45">
        <f t="shared" si="21"/>
        <v>18</v>
      </c>
    </row>
    <row r="35" spans="1:31" ht="16.5" thickTop="1" thickBot="1" x14ac:dyDescent="0.3">
      <c r="A35" s="30">
        <v>7</v>
      </c>
      <c r="B35" s="1" t="s">
        <v>12</v>
      </c>
      <c r="C35" s="2">
        <v>87</v>
      </c>
      <c r="D35" s="2">
        <v>11</v>
      </c>
      <c r="E35" s="20">
        <f t="shared" si="22"/>
        <v>534</v>
      </c>
      <c r="F35" s="44">
        <f>'liczba dni zwłoki'!$E$11</f>
        <v>271</v>
      </c>
      <c r="G35" s="44">
        <f>'liczba dni zwłoki'!$F$11</f>
        <v>132</v>
      </c>
      <c r="H35" s="47">
        <f t="shared" si="12"/>
        <v>55</v>
      </c>
      <c r="I35" s="45">
        <f>'liczba dni zwłoki'!$H$11</f>
        <v>144</v>
      </c>
      <c r="J35" s="45">
        <f>'liczba dni zwłoki'!$I$11</f>
        <v>130</v>
      </c>
      <c r="K35" s="46">
        <f t="shared" si="13"/>
        <v>36</v>
      </c>
      <c r="L35" s="156">
        <f t="shared" ref="L35:L38" si="23">(E35+K35)/E35</f>
        <v>1.0674157303370786</v>
      </c>
      <c r="M35" s="157">
        <f t="shared" si="15"/>
        <v>500.27368421052637</v>
      </c>
      <c r="N35" s="158">
        <f t="shared" si="16"/>
        <v>33.726315789473631</v>
      </c>
      <c r="O35" s="158">
        <f t="shared" si="17"/>
        <v>534</v>
      </c>
      <c r="P35" s="158">
        <f t="shared" si="18"/>
        <v>534</v>
      </c>
      <c r="Q35" s="158"/>
      <c r="S35" s="30">
        <v>17</v>
      </c>
      <c r="T35" s="1" t="s">
        <v>189</v>
      </c>
      <c r="U35" s="136">
        <v>85</v>
      </c>
      <c r="V35" s="136">
        <v>0</v>
      </c>
      <c r="W35" s="136">
        <v>11</v>
      </c>
      <c r="X35" s="136">
        <v>0</v>
      </c>
      <c r="Y35" s="20">
        <f t="shared" si="19"/>
        <v>620</v>
      </c>
      <c r="Z35" s="44">
        <f>'liczba dni zwłoki'!$E$21</f>
        <v>0</v>
      </c>
      <c r="AA35" s="44">
        <f>'liczba dni zwłoki'!$F$21</f>
        <v>99</v>
      </c>
      <c r="AB35" s="43">
        <f t="shared" si="20"/>
        <v>13</v>
      </c>
      <c r="AC35" s="45">
        <f>'liczba dni zwłoki'!$H$21</f>
        <v>0</v>
      </c>
      <c r="AD35" s="45">
        <f>'liczba dni zwłoki'!$I$21</f>
        <v>99</v>
      </c>
      <c r="AE35" s="45">
        <f t="shared" si="21"/>
        <v>13</v>
      </c>
    </row>
    <row r="36" spans="1:31" ht="16.5" thickTop="1" thickBot="1" x14ac:dyDescent="0.3">
      <c r="A36" s="30">
        <v>8</v>
      </c>
      <c r="B36" s="1" t="s">
        <v>13</v>
      </c>
      <c r="C36" s="2">
        <v>87</v>
      </c>
      <c r="D36" s="2">
        <v>11</v>
      </c>
      <c r="E36" s="20">
        <f t="shared" si="22"/>
        <v>534</v>
      </c>
      <c r="F36" s="44">
        <f>'liczba dni zwłoki'!$E$12</f>
        <v>240</v>
      </c>
      <c r="G36" s="44">
        <f>'liczba dni zwłoki'!$F$12</f>
        <v>132</v>
      </c>
      <c r="H36" s="47">
        <f t="shared" si="12"/>
        <v>51</v>
      </c>
      <c r="I36" s="45">
        <f>'liczba dni zwłoki'!$H$12</f>
        <v>144</v>
      </c>
      <c r="J36" s="45">
        <f>'liczba dni zwłoki'!$I$12</f>
        <v>130</v>
      </c>
      <c r="K36" s="46">
        <f t="shared" si="13"/>
        <v>36</v>
      </c>
      <c r="L36" s="156">
        <f t="shared" si="23"/>
        <v>1.0674157303370786</v>
      </c>
      <c r="M36" s="157">
        <f t="shared" si="15"/>
        <v>500.27368421052637</v>
      </c>
      <c r="N36" s="158">
        <f t="shared" si="16"/>
        <v>33.726315789473631</v>
      </c>
      <c r="O36" s="158">
        <f t="shared" si="17"/>
        <v>534</v>
      </c>
      <c r="P36" s="158">
        <f t="shared" si="18"/>
        <v>534</v>
      </c>
      <c r="Q36" s="158"/>
      <c r="S36" s="30">
        <v>18</v>
      </c>
      <c r="T36" s="1" t="s">
        <v>190</v>
      </c>
      <c r="U36" s="136">
        <v>85</v>
      </c>
      <c r="V36" s="136">
        <v>0</v>
      </c>
      <c r="W36" s="136">
        <v>11</v>
      </c>
      <c r="X36" s="136">
        <v>0</v>
      </c>
      <c r="Y36" s="20">
        <f t="shared" si="19"/>
        <v>620</v>
      </c>
      <c r="Z36" s="44">
        <f>'liczba dni zwłoki'!$E$22</f>
        <v>0</v>
      </c>
      <c r="AA36" s="44">
        <f>'liczba dni zwłoki'!$F$22</f>
        <v>69</v>
      </c>
      <c r="AB36" s="43">
        <f t="shared" si="20"/>
        <v>9</v>
      </c>
      <c r="AC36" s="45">
        <f>'liczba dni zwłoki'!$H$22</f>
        <v>0</v>
      </c>
      <c r="AD36" s="45">
        <f>'liczba dni zwłoki'!$I$22</f>
        <v>69</v>
      </c>
      <c r="AE36" s="45">
        <f t="shared" si="21"/>
        <v>9</v>
      </c>
    </row>
    <row r="37" spans="1:31" ht="16.5" thickTop="1" thickBot="1" x14ac:dyDescent="0.3">
      <c r="A37" s="30">
        <v>9</v>
      </c>
      <c r="B37" s="1" t="s">
        <v>14</v>
      </c>
      <c r="C37" s="2">
        <v>84</v>
      </c>
      <c r="D37" s="2">
        <v>11</v>
      </c>
      <c r="E37" s="20">
        <f t="shared" si="22"/>
        <v>519</v>
      </c>
      <c r="F37" s="44">
        <f>'liczba dni zwłoki'!$E$13</f>
        <v>212</v>
      </c>
      <c r="G37" s="44">
        <f>'liczba dni zwłoki'!$F$13</f>
        <v>132</v>
      </c>
      <c r="H37" s="47">
        <f t="shared" si="12"/>
        <v>45</v>
      </c>
      <c r="I37" s="45">
        <f>'liczba dni zwłoki'!$H$13</f>
        <v>144</v>
      </c>
      <c r="J37" s="45">
        <f>'liczba dni zwłoki'!$I$13</f>
        <v>130</v>
      </c>
      <c r="K37" s="46">
        <f t="shared" si="13"/>
        <v>35</v>
      </c>
      <c r="L37" s="156">
        <f t="shared" si="23"/>
        <v>1.0674373795761078</v>
      </c>
      <c r="M37" s="157">
        <f t="shared" si="15"/>
        <v>486.21119133574007</v>
      </c>
      <c r="N37" s="158">
        <f t="shared" si="16"/>
        <v>32.788808664259932</v>
      </c>
      <c r="O37" s="158">
        <f t="shared" si="17"/>
        <v>519</v>
      </c>
      <c r="P37" s="158">
        <f t="shared" si="18"/>
        <v>519</v>
      </c>
      <c r="Q37" s="158"/>
      <c r="S37" s="30">
        <v>19</v>
      </c>
      <c r="T37" s="1" t="s">
        <v>240</v>
      </c>
      <c r="U37" s="136">
        <v>85</v>
      </c>
      <c r="V37" s="136">
        <v>0</v>
      </c>
      <c r="W37" s="136">
        <v>11</v>
      </c>
      <c r="X37" s="136">
        <v>0</v>
      </c>
      <c r="Y37" s="20">
        <f t="shared" si="19"/>
        <v>620</v>
      </c>
      <c r="Z37" s="44">
        <f>'liczba dni zwłoki'!$E$23</f>
        <v>0</v>
      </c>
      <c r="AA37" s="44">
        <f>'liczba dni zwłoki'!$F$23</f>
        <v>36</v>
      </c>
      <c r="AB37" s="43">
        <v>0</v>
      </c>
      <c r="AC37" s="45">
        <f>'liczba dni zwłoki'!$H$23</f>
        <v>0</v>
      </c>
      <c r="AD37" s="45">
        <f>'liczba dni zwłoki'!$I$23</f>
        <v>36</v>
      </c>
      <c r="AE37" s="45">
        <v>0</v>
      </c>
    </row>
    <row r="38" spans="1:31" ht="16.5" thickTop="1" thickBot="1" x14ac:dyDescent="0.3">
      <c r="A38" s="30">
        <v>10</v>
      </c>
      <c r="B38" s="1" t="s">
        <v>36</v>
      </c>
      <c r="C38" s="2">
        <v>84</v>
      </c>
      <c r="D38" s="22">
        <v>11</v>
      </c>
      <c r="E38" s="23">
        <f t="shared" si="22"/>
        <v>519</v>
      </c>
      <c r="F38" s="44">
        <f>'liczba dni zwłoki'!$E$14</f>
        <v>181</v>
      </c>
      <c r="G38" s="44">
        <f>'liczba dni zwłoki'!$F$14</f>
        <v>132</v>
      </c>
      <c r="H38" s="47">
        <f t="shared" si="12"/>
        <v>41</v>
      </c>
      <c r="I38" s="45">
        <f>'liczba dni zwłoki'!$H$14</f>
        <v>138</v>
      </c>
      <c r="J38" s="45">
        <f>'liczba dni zwłoki'!$I$14</f>
        <v>130</v>
      </c>
      <c r="K38" s="46">
        <f t="shared" si="13"/>
        <v>34</v>
      </c>
      <c r="L38" s="156">
        <f t="shared" si="23"/>
        <v>1.0655105973025047</v>
      </c>
      <c r="M38" s="157">
        <f t="shared" si="15"/>
        <v>487.09041591320073</v>
      </c>
      <c r="N38" s="158">
        <f t="shared" si="16"/>
        <v>31.909584086799271</v>
      </c>
      <c r="O38" s="158">
        <f t="shared" si="17"/>
        <v>519</v>
      </c>
      <c r="P38" s="158">
        <f>O38-Q38</f>
        <v>102.6828139712361</v>
      </c>
      <c r="Q38" s="158">
        <f>N39</f>
        <v>416.3171860287639</v>
      </c>
      <c r="X38" s="24" t="s">
        <v>47</v>
      </c>
      <c r="Y38" s="33">
        <f>SUM(Y29:Y37)</f>
        <v>5616</v>
      </c>
      <c r="Z38" s="33"/>
      <c r="AA38" s="33"/>
      <c r="AB38" s="34">
        <f>SUM(AB29:AB37)</f>
        <v>208</v>
      </c>
      <c r="AC38" s="34"/>
      <c r="AD38" s="34"/>
      <c r="AE38" s="34">
        <f>SUM(AE29:AE37)</f>
        <v>171</v>
      </c>
    </row>
    <row r="39" spans="1:31" ht="16.5" thickTop="1" thickBot="1" x14ac:dyDescent="0.3">
      <c r="A39" s="12"/>
      <c r="B39" s="13"/>
      <c r="C39" s="14"/>
      <c r="D39" s="24" t="s">
        <v>46</v>
      </c>
      <c r="E39" s="35">
        <f>SUM(E29:E38)</f>
        <v>5356</v>
      </c>
      <c r="F39" s="35"/>
      <c r="G39" s="35"/>
      <c r="H39" s="25">
        <f>SUM(H29:H38)</f>
        <v>623</v>
      </c>
      <c r="I39" s="25"/>
      <c r="J39" s="25"/>
      <c r="K39" s="25">
        <f t="shared" ref="K39" si="24">SUM(K29:K38)</f>
        <v>453</v>
      </c>
      <c r="L39" s="155"/>
      <c r="M39" s="159">
        <f>SUM(M29:M38)</f>
        <v>4939.6828139712361</v>
      </c>
      <c r="N39" s="159">
        <f t="shared" si="16"/>
        <v>416.3171860287639</v>
      </c>
      <c r="O39" s="159">
        <f t="shared" si="17"/>
        <v>5356</v>
      </c>
      <c r="P39" s="159">
        <f>SUM(P29:P38)</f>
        <v>4939.6828139712361</v>
      </c>
      <c r="Q39" s="159">
        <f>SUM(Q29:Q38)</f>
        <v>416.3171860287639</v>
      </c>
    </row>
    <row r="40" spans="1:31" ht="15.75" thickTop="1" x14ac:dyDescent="0.25">
      <c r="A40" s="3"/>
      <c r="B40" s="8"/>
      <c r="C40" s="4"/>
      <c r="D40" s="4"/>
      <c r="E40" s="15"/>
      <c r="F40" s="4"/>
      <c r="G40" s="4"/>
      <c r="H40" s="16"/>
      <c r="I40" s="16"/>
      <c r="J40" s="16"/>
    </row>
    <row r="41" spans="1:31" x14ac:dyDescent="0.25">
      <c r="A41" s="3"/>
      <c r="B41" s="8"/>
      <c r="C41" s="4"/>
      <c r="D41" s="4"/>
      <c r="E41" s="15"/>
      <c r="F41" s="4"/>
      <c r="G41" s="4"/>
      <c r="H41" s="16"/>
      <c r="I41" s="16"/>
      <c r="J41" s="16"/>
    </row>
    <row r="42" spans="1:31" x14ac:dyDescent="0.25">
      <c r="A42" s="3"/>
      <c r="B42" s="8"/>
      <c r="C42" s="4"/>
      <c r="D42" s="4"/>
      <c r="E42" s="15"/>
      <c r="F42" s="4"/>
      <c r="G42" s="4"/>
      <c r="H42" s="16"/>
      <c r="I42" s="16"/>
      <c r="J42" s="16"/>
    </row>
    <row r="43" spans="1:31" x14ac:dyDescent="0.25">
      <c r="A43" s="3"/>
      <c r="B43" s="8"/>
      <c r="C43" s="4"/>
      <c r="D43" s="4"/>
      <c r="E43" s="15"/>
      <c r="F43" s="4"/>
      <c r="G43" s="4"/>
      <c r="H43" s="16"/>
      <c r="I43" s="16"/>
      <c r="J43" s="16"/>
    </row>
    <row r="45" spans="1:31" ht="15.75" customHeight="1" x14ac:dyDescent="0.3">
      <c r="A45" s="198" t="s">
        <v>51</v>
      </c>
      <c r="B45" s="198"/>
      <c r="C45" s="198"/>
      <c r="D45" s="198"/>
      <c r="E45" s="198"/>
      <c r="F45" s="198"/>
      <c r="G45" s="198"/>
      <c r="H45" s="198"/>
      <c r="I45" s="198"/>
      <c r="J45" s="198"/>
      <c r="K45" s="198"/>
      <c r="L45" s="134"/>
      <c r="M45" s="134"/>
      <c r="N45" s="134"/>
      <c r="O45" s="134"/>
      <c r="P45" s="134"/>
      <c r="Q45" s="134"/>
      <c r="R45" s="132"/>
      <c r="S45" s="198" t="s">
        <v>51</v>
      </c>
      <c r="T45" s="198"/>
      <c r="U45" s="198"/>
      <c r="V45" s="198"/>
      <c r="W45" s="198"/>
      <c r="X45" s="198"/>
      <c r="Y45" s="198"/>
      <c r="Z45" s="198"/>
      <c r="AA45" s="198"/>
      <c r="AB45" s="198"/>
      <c r="AC45" s="198"/>
      <c r="AD45" s="198"/>
      <c r="AE45" s="198"/>
    </row>
    <row r="46" spans="1:31" ht="15.75" customHeight="1" thickBot="1" x14ac:dyDescent="0.3">
      <c r="C46" s="18"/>
      <c r="D46" s="18"/>
    </row>
    <row r="47" spans="1:31" ht="33.75" customHeight="1" thickTop="1" thickBot="1" x14ac:dyDescent="0.3">
      <c r="F47" s="187" t="s">
        <v>152</v>
      </c>
      <c r="G47" s="188"/>
      <c r="H47" s="189"/>
      <c r="I47" s="174" t="s">
        <v>151</v>
      </c>
      <c r="J47" s="175"/>
      <c r="K47" s="176"/>
      <c r="L47" s="153"/>
      <c r="M47" s="153"/>
      <c r="N47" s="153"/>
      <c r="O47" s="153"/>
      <c r="P47" s="153"/>
      <c r="Q47" s="153"/>
      <c r="Z47" s="187" t="s">
        <v>152</v>
      </c>
      <c r="AA47" s="188"/>
      <c r="AB47" s="189"/>
      <c r="AC47" s="174" t="s">
        <v>151</v>
      </c>
      <c r="AD47" s="175"/>
      <c r="AE47" s="176"/>
    </row>
    <row r="48" spans="1:31" ht="45" customHeight="1" thickTop="1" thickBot="1" x14ac:dyDescent="0.3">
      <c r="A48" s="177" t="s">
        <v>0</v>
      </c>
      <c r="B48" s="179" t="s">
        <v>1</v>
      </c>
      <c r="C48" s="183" t="s">
        <v>2</v>
      </c>
      <c r="D48" s="184"/>
      <c r="E48" s="181" t="s">
        <v>3</v>
      </c>
      <c r="F48" s="190" t="s">
        <v>38</v>
      </c>
      <c r="G48" s="191"/>
      <c r="H48" s="185" t="s">
        <v>37</v>
      </c>
      <c r="I48" s="192" t="s">
        <v>150</v>
      </c>
      <c r="J48" s="193"/>
      <c r="K48" s="173" t="s">
        <v>48</v>
      </c>
      <c r="L48" s="166" t="s">
        <v>243</v>
      </c>
      <c r="M48" s="168" t="s">
        <v>241</v>
      </c>
      <c r="N48" s="168" t="s">
        <v>185</v>
      </c>
      <c r="O48" s="168" t="s">
        <v>183</v>
      </c>
      <c r="P48" s="168" t="s">
        <v>244</v>
      </c>
      <c r="Q48" s="168" t="s">
        <v>245</v>
      </c>
      <c r="S48" s="177" t="s">
        <v>0</v>
      </c>
      <c r="T48" s="179" t="s">
        <v>1</v>
      </c>
      <c r="U48" s="194" t="s">
        <v>2</v>
      </c>
      <c r="V48" s="195"/>
      <c r="W48" s="195"/>
      <c r="X48" s="196"/>
      <c r="Y48" s="181" t="s">
        <v>3</v>
      </c>
      <c r="Z48" s="197" t="s">
        <v>38</v>
      </c>
      <c r="AA48" s="197"/>
      <c r="AB48" s="185" t="s">
        <v>37</v>
      </c>
      <c r="AC48" s="192" t="s">
        <v>150</v>
      </c>
      <c r="AD48" s="193"/>
      <c r="AE48" s="171" t="s">
        <v>48</v>
      </c>
    </row>
    <row r="49" spans="1:31" ht="18" customHeight="1" thickTop="1" thickBot="1" x14ac:dyDescent="0.3">
      <c r="A49" s="178"/>
      <c r="B49" s="180"/>
      <c r="C49" s="19" t="s">
        <v>4</v>
      </c>
      <c r="D49" s="19" t="s">
        <v>5</v>
      </c>
      <c r="E49" s="182"/>
      <c r="F49" s="78" t="s">
        <v>197</v>
      </c>
      <c r="G49" s="78" t="s">
        <v>198</v>
      </c>
      <c r="H49" s="186"/>
      <c r="I49" s="80" t="s">
        <v>197</v>
      </c>
      <c r="J49" s="79" t="s">
        <v>198</v>
      </c>
      <c r="K49" s="173"/>
      <c r="L49" s="167"/>
      <c r="M49" s="169"/>
      <c r="N49" s="169"/>
      <c r="O49" s="169"/>
      <c r="P49" s="169"/>
      <c r="Q49" s="169"/>
      <c r="S49" s="178"/>
      <c r="T49" s="180"/>
      <c r="U49" s="28" t="s">
        <v>44</v>
      </c>
      <c r="V49" s="19" t="s">
        <v>4</v>
      </c>
      <c r="W49" s="29" t="s">
        <v>45</v>
      </c>
      <c r="X49" s="19" t="s">
        <v>5</v>
      </c>
      <c r="Y49" s="182"/>
      <c r="Z49" s="78" t="s">
        <v>197</v>
      </c>
      <c r="AA49" s="52" t="s">
        <v>198</v>
      </c>
      <c r="AB49" s="186"/>
      <c r="AC49" s="79" t="s">
        <v>197</v>
      </c>
      <c r="AD49" s="80" t="s">
        <v>198</v>
      </c>
      <c r="AE49" s="172"/>
    </row>
    <row r="50" spans="1:31" ht="16.5" thickTop="1" thickBot="1" x14ac:dyDescent="0.3">
      <c r="A50" s="30">
        <v>1</v>
      </c>
      <c r="B50" s="1" t="s">
        <v>6</v>
      </c>
      <c r="C50" s="2">
        <v>91</v>
      </c>
      <c r="D50" s="2">
        <v>2</v>
      </c>
      <c r="E50" s="20">
        <f>C50*5+D50*9</f>
        <v>473</v>
      </c>
      <c r="F50" s="44">
        <f>'liczba dni zwłoki'!$E$5</f>
        <v>455</v>
      </c>
      <c r="G50" s="44">
        <f>'liczba dni zwłoki'!$F$5</f>
        <v>132</v>
      </c>
      <c r="H50" s="47">
        <f>ROUND(((E50*0.1*F50)/365)+((E50*0.08*G50)/365),0)</f>
        <v>73</v>
      </c>
      <c r="I50" s="45">
        <f>'liczba dni zwłoki'!$H$5</f>
        <v>323</v>
      </c>
      <c r="J50" s="45">
        <f>'liczba dni zwłoki'!$I$5</f>
        <v>130</v>
      </c>
      <c r="K50" s="46">
        <f>ROUND((((E50*0.1*I50)/365)+((E50*0.08*J50)/365)),0)</f>
        <v>55</v>
      </c>
      <c r="L50" s="156">
        <f>(E50+K50)/E50</f>
        <v>1.1162790697674418</v>
      </c>
      <c r="M50" s="157">
        <f>E50/L50</f>
        <v>423.72916666666669</v>
      </c>
      <c r="N50" s="158">
        <f>E50-M50</f>
        <v>49.270833333333314</v>
      </c>
      <c r="O50" s="158">
        <f>M50+N50</f>
        <v>473</v>
      </c>
      <c r="P50" s="158">
        <f>O50</f>
        <v>473</v>
      </c>
      <c r="Q50" s="158"/>
      <c r="S50" s="30">
        <v>11</v>
      </c>
      <c r="T50" s="1" t="s">
        <v>39</v>
      </c>
      <c r="U50" s="136">
        <v>91</v>
      </c>
      <c r="V50" s="136">
        <v>0</v>
      </c>
      <c r="W50" s="136">
        <v>1</v>
      </c>
      <c r="X50" s="136">
        <v>0</v>
      </c>
      <c r="Y50" s="20">
        <f>U50*6+V50*5+W50*10+X50*9</f>
        <v>556</v>
      </c>
      <c r="Z50" s="44">
        <f>'liczba dni zwłoki'!$E$15</f>
        <v>149</v>
      </c>
      <c r="AA50" s="44">
        <f>'liczba dni zwłoki'!$F$15</f>
        <v>132</v>
      </c>
      <c r="AB50" s="43">
        <f>ROUND((((Y50*0.1*Z50)/365)+((Y50*0.08*AA50)/365)),0)</f>
        <v>39</v>
      </c>
      <c r="AC50" s="45">
        <f>'liczba dni zwłoki'!$H$15</f>
        <v>106</v>
      </c>
      <c r="AD50" s="45">
        <f>'liczba dni zwłoki'!$I$15</f>
        <v>130</v>
      </c>
      <c r="AE50" s="45">
        <f>ROUND((((Y50*0.1*AC50)/365)+((Y50*0.08*AD50)/365)),0)</f>
        <v>32</v>
      </c>
    </row>
    <row r="51" spans="1:31" ht="16.5" thickTop="1" thickBot="1" x14ac:dyDescent="0.3">
      <c r="A51" s="30">
        <v>2</v>
      </c>
      <c r="B51" s="1" t="s">
        <v>7</v>
      </c>
      <c r="C51" s="2">
        <v>92</v>
      </c>
      <c r="D51" s="2">
        <v>1</v>
      </c>
      <c r="E51" s="20">
        <f>+C51*5+D51*9</f>
        <v>469</v>
      </c>
      <c r="F51" s="44">
        <f>'liczba dni zwłoki'!$E$6</f>
        <v>422</v>
      </c>
      <c r="G51" s="44">
        <f>'liczba dni zwłoki'!$F$6</f>
        <v>132</v>
      </c>
      <c r="H51" s="47">
        <f t="shared" ref="H51:H59" si="25">ROUND(((E51*0.1*F51)/365)+((E51*0.08*G51)/365),0)</f>
        <v>68</v>
      </c>
      <c r="I51" s="45">
        <f>'liczba dni zwłoki'!$H$6</f>
        <v>290</v>
      </c>
      <c r="J51" s="45">
        <f>'liczba dni zwłoki'!$I$6</f>
        <v>130</v>
      </c>
      <c r="K51" s="46">
        <f t="shared" ref="K51:K59" si="26">ROUND((((E51*0.1*I51)/365)+((E51*0.08*J51)/365)),0)</f>
        <v>51</v>
      </c>
      <c r="L51" s="156">
        <f t="shared" ref="L51:L54" si="27">(E51+K51)/E51</f>
        <v>1.1087420042643923</v>
      </c>
      <c r="M51" s="157">
        <f t="shared" ref="M51:M59" si="28">E51/L51</f>
        <v>423.00192307692311</v>
      </c>
      <c r="N51" s="158">
        <f t="shared" ref="N51:N60" si="29">E51-M51</f>
        <v>45.998076923076894</v>
      </c>
      <c r="O51" s="158">
        <f t="shared" ref="O51:O60" si="30">M51+N51</f>
        <v>469</v>
      </c>
      <c r="P51" s="158">
        <f t="shared" ref="P51:P58" si="31">O51</f>
        <v>469</v>
      </c>
      <c r="Q51" s="158"/>
      <c r="S51" s="30">
        <v>12</v>
      </c>
      <c r="T51" s="1" t="s">
        <v>40</v>
      </c>
      <c r="U51" s="136">
        <v>91</v>
      </c>
      <c r="V51" s="136">
        <v>0</v>
      </c>
      <c r="W51" s="136">
        <v>1</v>
      </c>
      <c r="X51" s="136">
        <v>0</v>
      </c>
      <c r="Y51" s="20">
        <f t="shared" ref="Y51:Y58" si="32">U51*6+V51*5+W51*10+X51*9</f>
        <v>556</v>
      </c>
      <c r="Z51" s="44">
        <f>'liczba dni zwłoki'!$E$16</f>
        <v>120</v>
      </c>
      <c r="AA51" s="44">
        <f>'liczba dni zwłoki'!$F$16</f>
        <v>132</v>
      </c>
      <c r="AB51" s="43">
        <f t="shared" ref="AB51:AB57" si="33">ROUND((((Y51*0.1*Z51)/365)+((Y51*0.08*AA51)/365)),0)</f>
        <v>34</v>
      </c>
      <c r="AC51" s="45">
        <f>'liczba dni zwłoki'!$H$16</f>
        <v>77</v>
      </c>
      <c r="AD51" s="45">
        <f>'liczba dni zwłoki'!$I$16</f>
        <v>130</v>
      </c>
      <c r="AE51" s="45">
        <f t="shared" ref="AE51:AE57" si="34">ROUND((((Y51*0.1*AC51)/365)+((Y51*0.08*AD51)/365)),0)</f>
        <v>28</v>
      </c>
    </row>
    <row r="52" spans="1:31" ht="16.5" thickTop="1" thickBot="1" x14ac:dyDescent="0.3">
      <c r="A52" s="30">
        <v>3</v>
      </c>
      <c r="B52" s="1" t="s">
        <v>8</v>
      </c>
      <c r="C52" s="2">
        <v>91</v>
      </c>
      <c r="D52" s="2">
        <v>1</v>
      </c>
      <c r="E52" s="20">
        <f>C52*5+D52*9</f>
        <v>464</v>
      </c>
      <c r="F52" s="44">
        <f>'liczba dni zwłoki'!$E$7</f>
        <v>393</v>
      </c>
      <c r="G52" s="44">
        <f>'liczba dni zwłoki'!$F$7</f>
        <v>132</v>
      </c>
      <c r="H52" s="47">
        <f t="shared" si="25"/>
        <v>63</v>
      </c>
      <c r="I52" s="45">
        <f>'liczba dni zwłoki'!$H$7</f>
        <v>261</v>
      </c>
      <c r="J52" s="45">
        <f>'liczba dni zwłoki'!$I$7</f>
        <v>130</v>
      </c>
      <c r="K52" s="46">
        <f t="shared" si="26"/>
        <v>46</v>
      </c>
      <c r="L52" s="156">
        <f t="shared" si="27"/>
        <v>1.0991379310344827</v>
      </c>
      <c r="M52" s="157">
        <f t="shared" si="28"/>
        <v>422.14901960784317</v>
      </c>
      <c r="N52" s="158">
        <f t="shared" si="29"/>
        <v>41.850980392156828</v>
      </c>
      <c r="O52" s="158">
        <f t="shared" si="30"/>
        <v>464</v>
      </c>
      <c r="P52" s="158">
        <f t="shared" si="31"/>
        <v>464</v>
      </c>
      <c r="Q52" s="158"/>
      <c r="S52" s="30">
        <v>13</v>
      </c>
      <c r="T52" s="1" t="s">
        <v>41</v>
      </c>
      <c r="U52" s="136">
        <v>91</v>
      </c>
      <c r="V52" s="136">
        <v>0</v>
      </c>
      <c r="W52" s="136">
        <v>1</v>
      </c>
      <c r="X52" s="136">
        <v>0</v>
      </c>
      <c r="Y52" s="20">
        <f t="shared" si="32"/>
        <v>556</v>
      </c>
      <c r="Z52" s="44">
        <f>'liczba dni zwłoki'!$E$17</f>
        <v>90</v>
      </c>
      <c r="AA52" s="44">
        <f>'liczba dni zwłoki'!$F$17</f>
        <v>132</v>
      </c>
      <c r="AB52" s="43">
        <f t="shared" si="33"/>
        <v>30</v>
      </c>
      <c r="AC52" s="45">
        <f>'liczba dni zwłoki'!$H$17</f>
        <v>47</v>
      </c>
      <c r="AD52" s="45">
        <f>'liczba dni zwłoki'!$I$17</f>
        <v>130</v>
      </c>
      <c r="AE52" s="45">
        <f t="shared" si="34"/>
        <v>23</v>
      </c>
    </row>
    <row r="53" spans="1:31" ht="16.5" thickTop="1" thickBot="1" x14ac:dyDescent="0.3">
      <c r="A53" s="30">
        <v>4</v>
      </c>
      <c r="B53" s="1" t="s">
        <v>9</v>
      </c>
      <c r="C53" s="2">
        <v>91</v>
      </c>
      <c r="D53" s="2">
        <v>1</v>
      </c>
      <c r="E53" s="20">
        <f>C53*5+D53*9</f>
        <v>464</v>
      </c>
      <c r="F53" s="44">
        <f>'liczba dni zwłoki'!$E$8</f>
        <v>363</v>
      </c>
      <c r="G53" s="44">
        <f>'liczba dni zwłoki'!$F$8</f>
        <v>132</v>
      </c>
      <c r="H53" s="47">
        <f t="shared" si="25"/>
        <v>60</v>
      </c>
      <c r="I53" s="45">
        <f>'liczba dni zwłoki'!$H$8</f>
        <v>231</v>
      </c>
      <c r="J53" s="45">
        <f>'liczba dni zwłoki'!$I$8</f>
        <v>130</v>
      </c>
      <c r="K53" s="46">
        <f t="shared" si="26"/>
        <v>43</v>
      </c>
      <c r="L53" s="156">
        <f t="shared" si="27"/>
        <v>1.0926724137931034</v>
      </c>
      <c r="M53" s="157">
        <f t="shared" si="28"/>
        <v>424.64694280078896</v>
      </c>
      <c r="N53" s="158">
        <f t="shared" si="29"/>
        <v>39.353057199211037</v>
      </c>
      <c r="O53" s="158">
        <f t="shared" si="30"/>
        <v>464</v>
      </c>
      <c r="P53" s="158">
        <f t="shared" si="31"/>
        <v>464</v>
      </c>
      <c r="Q53" s="158"/>
      <c r="S53" s="30">
        <v>14</v>
      </c>
      <c r="T53" s="1" t="s">
        <v>42</v>
      </c>
      <c r="U53" s="136">
        <v>91</v>
      </c>
      <c r="V53" s="136">
        <v>0</v>
      </c>
      <c r="W53" s="136">
        <v>1</v>
      </c>
      <c r="X53" s="136">
        <v>0</v>
      </c>
      <c r="Y53" s="20">
        <f t="shared" si="32"/>
        <v>556</v>
      </c>
      <c r="Z53" s="44">
        <f>'liczba dni zwłoki'!$E$18</f>
        <v>58</v>
      </c>
      <c r="AA53" s="44">
        <f>'liczba dni zwłoki'!$F$18</f>
        <v>132</v>
      </c>
      <c r="AB53" s="43">
        <f t="shared" si="33"/>
        <v>25</v>
      </c>
      <c r="AC53" s="45">
        <f>'liczba dni zwłoki'!$H$18</f>
        <v>15</v>
      </c>
      <c r="AD53" s="45">
        <f>'liczba dni zwłoki'!$I$18</f>
        <v>130</v>
      </c>
      <c r="AE53" s="45">
        <f t="shared" si="34"/>
        <v>18</v>
      </c>
    </row>
    <row r="54" spans="1:31" ht="16.5" thickTop="1" thickBot="1" x14ac:dyDescent="0.3">
      <c r="A54" s="30">
        <v>5</v>
      </c>
      <c r="B54" s="1" t="s">
        <v>10</v>
      </c>
      <c r="C54" s="2">
        <v>91</v>
      </c>
      <c r="D54" s="2">
        <v>1</v>
      </c>
      <c r="E54" s="20">
        <f t="shared" ref="E54:E59" si="35">C54*5+D54*9</f>
        <v>464</v>
      </c>
      <c r="F54" s="44">
        <f>'liczba dni zwłoki'!$E$9</f>
        <v>330</v>
      </c>
      <c r="G54" s="44">
        <f>'liczba dni zwłoki'!$F$9</f>
        <v>132</v>
      </c>
      <c r="H54" s="47">
        <f t="shared" si="25"/>
        <v>55</v>
      </c>
      <c r="I54" s="45">
        <f>'liczba dni zwłoki'!$H$9</f>
        <v>198</v>
      </c>
      <c r="J54" s="45">
        <f>'liczba dni zwłoki'!$I$9</f>
        <v>130</v>
      </c>
      <c r="K54" s="46">
        <f t="shared" si="26"/>
        <v>38</v>
      </c>
      <c r="L54" s="156">
        <f t="shared" si="27"/>
        <v>1.0818965517241379</v>
      </c>
      <c r="M54" s="157">
        <f t="shared" si="28"/>
        <v>428.8764940239044</v>
      </c>
      <c r="N54" s="158">
        <f t="shared" si="29"/>
        <v>35.123505976095601</v>
      </c>
      <c r="O54" s="158">
        <f t="shared" si="30"/>
        <v>464</v>
      </c>
      <c r="P54" s="158">
        <f t="shared" si="31"/>
        <v>464</v>
      </c>
      <c r="Q54" s="158"/>
      <c r="S54" s="30">
        <v>15</v>
      </c>
      <c r="T54" s="1" t="s">
        <v>43</v>
      </c>
      <c r="U54" s="136">
        <v>91</v>
      </c>
      <c r="V54" s="136">
        <v>0</v>
      </c>
      <c r="W54" s="136">
        <v>1</v>
      </c>
      <c r="X54" s="136">
        <v>0</v>
      </c>
      <c r="Y54" s="20">
        <f t="shared" si="32"/>
        <v>556</v>
      </c>
      <c r="Z54" s="44">
        <f>'liczba dni zwłoki'!$E$19</f>
        <v>28</v>
      </c>
      <c r="AA54" s="44">
        <f>'liczba dni zwłoki'!$F$19</f>
        <v>132</v>
      </c>
      <c r="AB54" s="43">
        <f t="shared" si="33"/>
        <v>20</v>
      </c>
      <c r="AC54" s="45">
        <f>'liczba dni zwłoki'!$H$19</f>
        <v>0</v>
      </c>
      <c r="AD54" s="45">
        <f>'liczba dni zwłoki'!$I$19</f>
        <v>130</v>
      </c>
      <c r="AE54" s="45">
        <f t="shared" si="34"/>
        <v>16</v>
      </c>
    </row>
    <row r="55" spans="1:31" ht="16.5" thickTop="1" thickBot="1" x14ac:dyDescent="0.3">
      <c r="A55" s="30">
        <v>6</v>
      </c>
      <c r="B55" s="1" t="s">
        <v>11</v>
      </c>
      <c r="C55" s="2">
        <v>91</v>
      </c>
      <c r="D55" s="2">
        <v>1</v>
      </c>
      <c r="E55" s="20">
        <f t="shared" si="35"/>
        <v>464</v>
      </c>
      <c r="F55" s="44">
        <f>'liczba dni zwłoki'!$E$10</f>
        <v>302</v>
      </c>
      <c r="G55" s="44">
        <f>'liczba dni zwłoki'!$F$10</f>
        <v>132</v>
      </c>
      <c r="H55" s="47">
        <f t="shared" si="25"/>
        <v>52</v>
      </c>
      <c r="I55" s="45">
        <f>'liczba dni zwłoki'!$H$10</f>
        <v>170</v>
      </c>
      <c r="J55" s="45">
        <f>'liczba dni zwłoki'!$I$10</f>
        <v>130</v>
      </c>
      <c r="K55" s="46">
        <f t="shared" si="26"/>
        <v>35</v>
      </c>
      <c r="L55" s="156">
        <f>(E55+K55)/E55</f>
        <v>1.0754310344827587</v>
      </c>
      <c r="M55" s="157">
        <f t="shared" si="28"/>
        <v>431.45490981963928</v>
      </c>
      <c r="N55" s="158">
        <f t="shared" si="29"/>
        <v>32.545090180360717</v>
      </c>
      <c r="O55" s="158">
        <f t="shared" si="30"/>
        <v>464</v>
      </c>
      <c r="P55" s="158">
        <f t="shared" si="31"/>
        <v>464</v>
      </c>
      <c r="Q55" s="158"/>
      <c r="S55" s="30">
        <v>16</v>
      </c>
      <c r="T55" s="1" t="s">
        <v>188</v>
      </c>
      <c r="U55" s="136">
        <v>91</v>
      </c>
      <c r="V55" s="136">
        <v>0</v>
      </c>
      <c r="W55" s="136">
        <v>1</v>
      </c>
      <c r="X55" s="136">
        <v>0</v>
      </c>
      <c r="Y55" s="20">
        <f t="shared" si="32"/>
        <v>556</v>
      </c>
      <c r="Z55" s="44">
        <f>'liczba dni zwłoki'!$E$20</f>
        <v>0</v>
      </c>
      <c r="AA55" s="44">
        <f>'liczba dni zwłoki'!$F$20</f>
        <v>130</v>
      </c>
      <c r="AB55" s="43">
        <f t="shared" si="33"/>
        <v>16</v>
      </c>
      <c r="AC55" s="45">
        <f>'liczba dni zwłoki'!$H$20</f>
        <v>0</v>
      </c>
      <c r="AD55" s="45">
        <f>'liczba dni zwłoki'!$I$20</f>
        <v>129</v>
      </c>
      <c r="AE55" s="45">
        <f t="shared" si="34"/>
        <v>16</v>
      </c>
    </row>
    <row r="56" spans="1:31" ht="16.5" thickTop="1" thickBot="1" x14ac:dyDescent="0.3">
      <c r="A56" s="30">
        <v>7</v>
      </c>
      <c r="B56" s="1" t="s">
        <v>12</v>
      </c>
      <c r="C56" s="2">
        <v>91</v>
      </c>
      <c r="D56" s="2">
        <v>1</v>
      </c>
      <c r="E56" s="20">
        <f t="shared" si="35"/>
        <v>464</v>
      </c>
      <c r="F56" s="44">
        <f>'liczba dni zwłoki'!$E$11</f>
        <v>271</v>
      </c>
      <c r="G56" s="44">
        <f>'liczba dni zwłoki'!$F$11</f>
        <v>132</v>
      </c>
      <c r="H56" s="47">
        <f t="shared" si="25"/>
        <v>48</v>
      </c>
      <c r="I56" s="45">
        <f>'liczba dni zwłoki'!$H$11</f>
        <v>144</v>
      </c>
      <c r="J56" s="45">
        <f>'liczba dni zwłoki'!$I$11</f>
        <v>130</v>
      </c>
      <c r="K56" s="46">
        <f t="shared" si="26"/>
        <v>32</v>
      </c>
      <c r="L56" s="156">
        <f t="shared" ref="L56:L59" si="36">(E56+K56)/E56</f>
        <v>1.0689655172413792</v>
      </c>
      <c r="M56" s="157">
        <f t="shared" si="28"/>
        <v>434.06451612903231</v>
      </c>
      <c r="N56" s="158">
        <f t="shared" si="29"/>
        <v>29.935483870967687</v>
      </c>
      <c r="O56" s="158">
        <f t="shared" si="30"/>
        <v>464</v>
      </c>
      <c r="P56" s="158">
        <f t="shared" si="31"/>
        <v>464</v>
      </c>
      <c r="Q56" s="158"/>
      <c r="S56" s="30">
        <v>17</v>
      </c>
      <c r="T56" s="1" t="s">
        <v>189</v>
      </c>
      <c r="U56" s="136">
        <v>91</v>
      </c>
      <c r="V56" s="136">
        <v>0</v>
      </c>
      <c r="W56" s="136">
        <v>1</v>
      </c>
      <c r="X56" s="136">
        <v>0</v>
      </c>
      <c r="Y56" s="20">
        <f t="shared" si="32"/>
        <v>556</v>
      </c>
      <c r="Z56" s="44">
        <f>'liczba dni zwłoki'!$E$21</f>
        <v>0</v>
      </c>
      <c r="AA56" s="44">
        <f>'liczba dni zwłoki'!$F$21</f>
        <v>99</v>
      </c>
      <c r="AB56" s="43">
        <f t="shared" si="33"/>
        <v>12</v>
      </c>
      <c r="AC56" s="45">
        <f>'liczba dni zwłoki'!$H$21</f>
        <v>0</v>
      </c>
      <c r="AD56" s="45">
        <f>'liczba dni zwłoki'!$I$21</f>
        <v>99</v>
      </c>
      <c r="AE56" s="45">
        <f t="shared" si="34"/>
        <v>12</v>
      </c>
    </row>
    <row r="57" spans="1:31" ht="16.5" thickTop="1" thickBot="1" x14ac:dyDescent="0.3">
      <c r="A57" s="30">
        <v>8</v>
      </c>
      <c r="B57" s="1" t="s">
        <v>13</v>
      </c>
      <c r="C57" s="2">
        <v>91</v>
      </c>
      <c r="D57" s="2">
        <v>1</v>
      </c>
      <c r="E57" s="20">
        <f t="shared" si="35"/>
        <v>464</v>
      </c>
      <c r="F57" s="44">
        <f>'liczba dni zwłoki'!$E$12</f>
        <v>240</v>
      </c>
      <c r="G57" s="44">
        <f>'liczba dni zwłoki'!$F$12</f>
        <v>132</v>
      </c>
      <c r="H57" s="47">
        <f t="shared" si="25"/>
        <v>44</v>
      </c>
      <c r="I57" s="45">
        <f>'liczba dni zwłoki'!$H$12</f>
        <v>144</v>
      </c>
      <c r="J57" s="45">
        <f>'liczba dni zwłoki'!$I$12</f>
        <v>130</v>
      </c>
      <c r="K57" s="46">
        <f t="shared" si="26"/>
        <v>32</v>
      </c>
      <c r="L57" s="156">
        <f t="shared" si="36"/>
        <v>1.0689655172413792</v>
      </c>
      <c r="M57" s="157">
        <f t="shared" si="28"/>
        <v>434.06451612903231</v>
      </c>
      <c r="N57" s="158">
        <f t="shared" si="29"/>
        <v>29.935483870967687</v>
      </c>
      <c r="O57" s="158">
        <f t="shared" si="30"/>
        <v>464</v>
      </c>
      <c r="P57" s="158">
        <f t="shared" si="31"/>
        <v>464</v>
      </c>
      <c r="Q57" s="158"/>
      <c r="S57" s="30">
        <v>18</v>
      </c>
      <c r="T57" s="1" t="s">
        <v>190</v>
      </c>
      <c r="U57" s="136">
        <v>91</v>
      </c>
      <c r="V57" s="136">
        <v>0</v>
      </c>
      <c r="W57" s="136">
        <v>1</v>
      </c>
      <c r="X57" s="136">
        <v>0</v>
      </c>
      <c r="Y57" s="20">
        <f t="shared" si="32"/>
        <v>556</v>
      </c>
      <c r="Z57" s="44">
        <f>'liczba dni zwłoki'!$E$22</f>
        <v>0</v>
      </c>
      <c r="AA57" s="44">
        <f>'liczba dni zwłoki'!$F$22</f>
        <v>69</v>
      </c>
      <c r="AB57" s="43">
        <f t="shared" si="33"/>
        <v>8</v>
      </c>
      <c r="AC57" s="45">
        <f>'liczba dni zwłoki'!$H$22</f>
        <v>0</v>
      </c>
      <c r="AD57" s="45">
        <f>'liczba dni zwłoki'!$I$22</f>
        <v>69</v>
      </c>
      <c r="AE57" s="45">
        <f t="shared" si="34"/>
        <v>8</v>
      </c>
    </row>
    <row r="58" spans="1:31" ht="16.5" thickTop="1" thickBot="1" x14ac:dyDescent="0.3">
      <c r="A58" s="30">
        <v>9</v>
      </c>
      <c r="B58" s="1" t="s">
        <v>14</v>
      </c>
      <c r="C58" s="2">
        <v>91</v>
      </c>
      <c r="D58" s="2">
        <v>1</v>
      </c>
      <c r="E58" s="20">
        <f t="shared" si="35"/>
        <v>464</v>
      </c>
      <c r="F58" s="44">
        <f>'liczba dni zwłoki'!$E$13</f>
        <v>212</v>
      </c>
      <c r="G58" s="44">
        <f>'liczba dni zwłoki'!$F$13</f>
        <v>132</v>
      </c>
      <c r="H58" s="47">
        <f t="shared" si="25"/>
        <v>40</v>
      </c>
      <c r="I58" s="45">
        <f>'liczba dni zwłoki'!$H$13</f>
        <v>144</v>
      </c>
      <c r="J58" s="45">
        <f>'liczba dni zwłoki'!$I$13</f>
        <v>130</v>
      </c>
      <c r="K58" s="46">
        <f t="shared" si="26"/>
        <v>32</v>
      </c>
      <c r="L58" s="156">
        <f t="shared" si="36"/>
        <v>1.0689655172413792</v>
      </c>
      <c r="M58" s="157">
        <f t="shared" si="28"/>
        <v>434.06451612903231</v>
      </c>
      <c r="N58" s="158">
        <f t="shared" si="29"/>
        <v>29.935483870967687</v>
      </c>
      <c r="O58" s="158">
        <f t="shared" si="30"/>
        <v>464</v>
      </c>
      <c r="P58" s="158">
        <f t="shared" si="31"/>
        <v>464</v>
      </c>
      <c r="Q58" s="158"/>
      <c r="S58" s="30">
        <v>19</v>
      </c>
      <c r="T58" s="1" t="s">
        <v>240</v>
      </c>
      <c r="U58" s="136">
        <v>90</v>
      </c>
      <c r="V58" s="136">
        <v>0</v>
      </c>
      <c r="W58" s="136">
        <v>1</v>
      </c>
      <c r="X58" s="136">
        <v>0</v>
      </c>
      <c r="Y58" s="20">
        <f t="shared" si="32"/>
        <v>550</v>
      </c>
      <c r="Z58" s="44">
        <f>'liczba dni zwłoki'!$E$23</f>
        <v>0</v>
      </c>
      <c r="AA58" s="44">
        <f>'liczba dni zwłoki'!$F$23</f>
        <v>36</v>
      </c>
      <c r="AB58" s="43">
        <v>0</v>
      </c>
      <c r="AC58" s="45">
        <f>'liczba dni zwłoki'!$H$23</f>
        <v>0</v>
      </c>
      <c r="AD58" s="45">
        <f>'liczba dni zwłoki'!$I$23</f>
        <v>36</v>
      </c>
      <c r="AE58" s="45">
        <v>0</v>
      </c>
    </row>
    <row r="59" spans="1:31" ht="16.5" thickTop="1" thickBot="1" x14ac:dyDescent="0.3">
      <c r="A59" s="30">
        <v>10</v>
      </c>
      <c r="B59" s="1" t="s">
        <v>36</v>
      </c>
      <c r="C59" s="2">
        <v>91</v>
      </c>
      <c r="D59" s="22">
        <v>1</v>
      </c>
      <c r="E59" s="23">
        <f t="shared" si="35"/>
        <v>464</v>
      </c>
      <c r="F59" s="44">
        <f>'liczba dni zwłoki'!$E$14</f>
        <v>181</v>
      </c>
      <c r="G59" s="44">
        <f>'liczba dni zwłoki'!$F$14</f>
        <v>132</v>
      </c>
      <c r="H59" s="47">
        <f t="shared" si="25"/>
        <v>36</v>
      </c>
      <c r="I59" s="45">
        <f>'liczba dni zwłoki'!$H$14</f>
        <v>138</v>
      </c>
      <c r="J59" s="45">
        <f>'liczba dni zwłoki'!$I$14</f>
        <v>130</v>
      </c>
      <c r="K59" s="46">
        <f t="shared" si="26"/>
        <v>31</v>
      </c>
      <c r="L59" s="156">
        <f t="shared" si="36"/>
        <v>1.0668103448275863</v>
      </c>
      <c r="M59" s="157">
        <f t="shared" si="28"/>
        <v>434.9414141414141</v>
      </c>
      <c r="N59" s="158">
        <f t="shared" si="29"/>
        <v>29.0585858585859</v>
      </c>
      <c r="O59" s="158">
        <f t="shared" si="30"/>
        <v>464</v>
      </c>
      <c r="P59" s="158">
        <f>O59-Q59</f>
        <v>100.99341852427642</v>
      </c>
      <c r="Q59" s="158">
        <f>N60</f>
        <v>363.00658147572358</v>
      </c>
      <c r="X59" s="24" t="s">
        <v>47</v>
      </c>
      <c r="Y59" s="33">
        <f>SUM(Y50:Y58)</f>
        <v>4998</v>
      </c>
      <c r="Z59" s="33"/>
      <c r="AA59" s="33"/>
      <c r="AB59" s="34">
        <f>SUM(AB50:AB58)</f>
        <v>184</v>
      </c>
      <c r="AC59" s="34"/>
      <c r="AD59" s="34"/>
      <c r="AE59" s="34">
        <f>SUM(AE50:AE58)</f>
        <v>153</v>
      </c>
    </row>
    <row r="60" spans="1:31" ht="16.5" thickTop="1" thickBot="1" x14ac:dyDescent="0.3">
      <c r="A60" s="12"/>
      <c r="B60" s="13"/>
      <c r="C60" s="14"/>
      <c r="D60" s="24" t="s">
        <v>46</v>
      </c>
      <c r="E60" s="35">
        <f>SUM(E50:E59)</f>
        <v>4654</v>
      </c>
      <c r="F60" s="35"/>
      <c r="G60" s="35"/>
      <c r="H60" s="25">
        <f>SUM(H50:H59)</f>
        <v>539</v>
      </c>
      <c r="I60" s="25"/>
      <c r="J60" s="25"/>
      <c r="K60" s="25">
        <f t="shared" ref="K60" si="37">SUM(K50:K59)</f>
        <v>395</v>
      </c>
      <c r="L60" s="155"/>
      <c r="M60" s="159">
        <f>SUM(M50:M59)</f>
        <v>4290.9934185242764</v>
      </c>
      <c r="N60" s="159">
        <f t="shared" si="29"/>
        <v>363.00658147572358</v>
      </c>
      <c r="O60" s="159">
        <f t="shared" si="30"/>
        <v>4654</v>
      </c>
      <c r="P60" s="159">
        <f>SUM(P50:P59)</f>
        <v>4290.9934185242764</v>
      </c>
      <c r="Q60" s="159">
        <f>SUM(Q50:Q59)</f>
        <v>363.00658147572358</v>
      </c>
    </row>
    <row r="61" spans="1:31" ht="15.75" thickTop="1" x14ac:dyDescent="0.25">
      <c r="A61" s="3"/>
      <c r="B61" s="8"/>
      <c r="C61" s="4"/>
      <c r="D61" s="4"/>
      <c r="E61" s="15"/>
      <c r="F61" s="4"/>
      <c r="G61" s="4"/>
      <c r="H61" s="16"/>
      <c r="I61" s="16"/>
      <c r="J61" s="16"/>
    </row>
    <row r="62" spans="1:31" x14ac:dyDescent="0.25">
      <c r="A62" s="3"/>
      <c r="B62" s="8"/>
      <c r="C62" s="4"/>
      <c r="D62" s="4"/>
      <c r="E62" s="15"/>
      <c r="F62" s="4"/>
      <c r="G62" s="4"/>
      <c r="H62" s="16"/>
      <c r="I62" s="16"/>
      <c r="J62" s="16"/>
    </row>
    <row r="63" spans="1:31" x14ac:dyDescent="0.25">
      <c r="A63" s="3"/>
      <c r="B63" s="8"/>
      <c r="C63" s="4"/>
      <c r="D63" s="4"/>
      <c r="E63" s="15"/>
      <c r="F63" s="4"/>
      <c r="G63" s="4"/>
      <c r="H63" s="16"/>
      <c r="I63" s="16"/>
      <c r="J63" s="16"/>
    </row>
    <row r="64" spans="1:31" x14ac:dyDescent="0.25">
      <c r="A64" s="3"/>
      <c r="B64" s="8"/>
      <c r="C64" s="4"/>
      <c r="D64" s="4"/>
      <c r="E64" s="15"/>
      <c r="F64" s="4"/>
      <c r="G64" s="4"/>
      <c r="H64" s="16"/>
      <c r="I64" s="16"/>
      <c r="J64" s="16"/>
    </row>
    <row r="65" spans="1:31" ht="30.75" customHeight="1" x14ac:dyDescent="0.25"/>
    <row r="66" spans="1:31" ht="18.75" x14ac:dyDescent="0.3">
      <c r="A66" s="198" t="s">
        <v>52</v>
      </c>
      <c r="B66" s="198"/>
      <c r="C66" s="198"/>
      <c r="D66" s="198"/>
      <c r="E66" s="198"/>
      <c r="F66" s="198"/>
      <c r="G66" s="198"/>
      <c r="H66" s="198"/>
      <c r="I66" s="198"/>
      <c r="J66" s="198"/>
      <c r="K66" s="198"/>
      <c r="L66" s="134"/>
      <c r="M66" s="134"/>
      <c r="N66" s="134"/>
      <c r="O66" s="134"/>
      <c r="P66" s="134"/>
      <c r="Q66" s="134"/>
      <c r="R66" s="132"/>
      <c r="S66" s="198" t="s">
        <v>52</v>
      </c>
      <c r="T66" s="198"/>
      <c r="U66" s="198"/>
      <c r="V66" s="198"/>
      <c r="W66" s="198"/>
      <c r="X66" s="198"/>
      <c r="Y66" s="198"/>
      <c r="Z66" s="198"/>
      <c r="AA66" s="198"/>
      <c r="AB66" s="198"/>
      <c r="AC66" s="198"/>
      <c r="AD66" s="198"/>
      <c r="AE66" s="198"/>
    </row>
    <row r="67" spans="1:31" ht="15.75" thickBot="1" x14ac:dyDescent="0.3">
      <c r="C67" s="18"/>
      <c r="D67" s="18"/>
    </row>
    <row r="68" spans="1:31" ht="30" customHeight="1" thickTop="1" thickBot="1" x14ac:dyDescent="0.3">
      <c r="F68" s="187" t="s">
        <v>152</v>
      </c>
      <c r="G68" s="188"/>
      <c r="H68" s="189"/>
      <c r="I68" s="174" t="s">
        <v>151</v>
      </c>
      <c r="J68" s="175"/>
      <c r="K68" s="176"/>
      <c r="L68" s="153"/>
      <c r="M68" s="153"/>
      <c r="N68" s="153"/>
      <c r="O68" s="153"/>
      <c r="P68" s="153"/>
      <c r="Q68" s="153"/>
      <c r="Z68" s="187" t="s">
        <v>152</v>
      </c>
      <c r="AA68" s="188"/>
      <c r="AB68" s="189"/>
      <c r="AC68" s="174" t="s">
        <v>151</v>
      </c>
      <c r="AD68" s="175"/>
      <c r="AE68" s="176"/>
    </row>
    <row r="69" spans="1:31" ht="44.25" customHeight="1" thickTop="1" thickBot="1" x14ac:dyDescent="0.3">
      <c r="A69" s="177" t="s">
        <v>0</v>
      </c>
      <c r="B69" s="179" t="s">
        <v>1</v>
      </c>
      <c r="C69" s="183" t="s">
        <v>2</v>
      </c>
      <c r="D69" s="184"/>
      <c r="E69" s="181" t="s">
        <v>3</v>
      </c>
      <c r="F69" s="190" t="s">
        <v>38</v>
      </c>
      <c r="G69" s="191"/>
      <c r="H69" s="185" t="s">
        <v>37</v>
      </c>
      <c r="I69" s="192" t="s">
        <v>150</v>
      </c>
      <c r="J69" s="193"/>
      <c r="K69" s="173" t="s">
        <v>48</v>
      </c>
      <c r="L69" s="166" t="s">
        <v>243</v>
      </c>
      <c r="M69" s="168" t="s">
        <v>241</v>
      </c>
      <c r="N69" s="168" t="s">
        <v>185</v>
      </c>
      <c r="O69" s="168" t="s">
        <v>183</v>
      </c>
      <c r="P69" s="168" t="s">
        <v>244</v>
      </c>
      <c r="Q69" s="168" t="s">
        <v>245</v>
      </c>
      <c r="S69" s="177" t="s">
        <v>0</v>
      </c>
      <c r="T69" s="179" t="s">
        <v>1</v>
      </c>
      <c r="U69" s="194" t="s">
        <v>2</v>
      </c>
      <c r="V69" s="195"/>
      <c r="W69" s="195"/>
      <c r="X69" s="196"/>
      <c r="Y69" s="181" t="s">
        <v>3</v>
      </c>
      <c r="Z69" s="197" t="s">
        <v>38</v>
      </c>
      <c r="AA69" s="197"/>
      <c r="AB69" s="185" t="s">
        <v>37</v>
      </c>
      <c r="AC69" s="192" t="s">
        <v>150</v>
      </c>
      <c r="AD69" s="193"/>
      <c r="AE69" s="171" t="s">
        <v>48</v>
      </c>
    </row>
    <row r="70" spans="1:31" ht="20.25" customHeight="1" thickTop="1" thickBot="1" x14ac:dyDescent="0.3">
      <c r="A70" s="178"/>
      <c r="B70" s="180"/>
      <c r="C70" s="19" t="s">
        <v>4</v>
      </c>
      <c r="D70" s="19" t="s">
        <v>5</v>
      </c>
      <c r="E70" s="182"/>
      <c r="F70" s="78" t="s">
        <v>197</v>
      </c>
      <c r="G70" s="78" t="s">
        <v>198</v>
      </c>
      <c r="H70" s="186"/>
      <c r="I70" s="80" t="s">
        <v>197</v>
      </c>
      <c r="J70" s="79" t="s">
        <v>198</v>
      </c>
      <c r="K70" s="173"/>
      <c r="L70" s="167"/>
      <c r="M70" s="169"/>
      <c r="N70" s="169"/>
      <c r="O70" s="169"/>
      <c r="P70" s="169"/>
      <c r="Q70" s="169"/>
      <c r="S70" s="178"/>
      <c r="T70" s="180"/>
      <c r="U70" s="28" t="s">
        <v>44</v>
      </c>
      <c r="V70" s="19" t="s">
        <v>4</v>
      </c>
      <c r="W70" s="29" t="s">
        <v>45</v>
      </c>
      <c r="X70" s="19" t="s">
        <v>5</v>
      </c>
      <c r="Y70" s="182"/>
      <c r="Z70" s="78" t="s">
        <v>197</v>
      </c>
      <c r="AA70" s="52" t="s">
        <v>198</v>
      </c>
      <c r="AB70" s="186"/>
      <c r="AC70" s="79" t="s">
        <v>197</v>
      </c>
      <c r="AD70" s="80" t="s">
        <v>198</v>
      </c>
      <c r="AE70" s="172"/>
    </row>
    <row r="71" spans="1:31" ht="16.5" thickTop="1" thickBot="1" x14ac:dyDescent="0.3">
      <c r="A71" s="30">
        <v>1</v>
      </c>
      <c r="B71" s="1" t="s">
        <v>6</v>
      </c>
      <c r="C71" s="2">
        <v>70</v>
      </c>
      <c r="D71" s="2">
        <v>4</v>
      </c>
      <c r="E71" s="20">
        <f>C71*5+D71*9</f>
        <v>386</v>
      </c>
      <c r="F71" s="44">
        <f>'liczba dni zwłoki'!$E$5</f>
        <v>455</v>
      </c>
      <c r="G71" s="44">
        <f>'liczba dni zwłoki'!$F$5</f>
        <v>132</v>
      </c>
      <c r="H71" s="47">
        <f>ROUND(((E71*0.1*F71)/365)+((E71*0.08*G71)/365),0)</f>
        <v>59</v>
      </c>
      <c r="I71" s="45">
        <f>'liczba dni zwłoki'!$H$5</f>
        <v>323</v>
      </c>
      <c r="J71" s="45">
        <f>'liczba dni zwłoki'!$I$5</f>
        <v>130</v>
      </c>
      <c r="K71" s="46">
        <f>ROUND((((E71*0.1*I71)/365)+((E71*0.08*J71)/365)),0)</f>
        <v>45</v>
      </c>
      <c r="L71" s="156">
        <f>(E71+K71)/E71</f>
        <v>1.116580310880829</v>
      </c>
      <c r="M71" s="157">
        <f>E71/L71</f>
        <v>345.69837587006964</v>
      </c>
      <c r="N71" s="158">
        <f>E71-M71</f>
        <v>40.30162412993036</v>
      </c>
      <c r="O71" s="158">
        <f>M71+N71</f>
        <v>386</v>
      </c>
      <c r="P71" s="158">
        <f>O71</f>
        <v>386</v>
      </c>
      <c r="Q71" s="158"/>
      <c r="S71" s="30">
        <v>11</v>
      </c>
      <c r="T71" s="1" t="s">
        <v>39</v>
      </c>
      <c r="U71" s="136">
        <v>67</v>
      </c>
      <c r="V71" s="136">
        <v>0</v>
      </c>
      <c r="W71" s="136">
        <v>4</v>
      </c>
      <c r="X71" s="136">
        <v>0</v>
      </c>
      <c r="Y71" s="20">
        <f>U71*6+V71*5+W71*10+X71*9</f>
        <v>442</v>
      </c>
      <c r="Z71" s="44">
        <f>'liczba dni zwłoki'!$E$15</f>
        <v>149</v>
      </c>
      <c r="AA71" s="44">
        <f>'liczba dni zwłoki'!$F$15</f>
        <v>132</v>
      </c>
      <c r="AB71" s="43">
        <f>ROUND((((Y71*0.1*Z71)/365)+((Y71*0.08*AA71)/365)),0)</f>
        <v>31</v>
      </c>
      <c r="AC71" s="45">
        <f>'liczba dni zwłoki'!$H$15</f>
        <v>106</v>
      </c>
      <c r="AD71" s="45">
        <f>'liczba dni zwłoki'!$I$15</f>
        <v>130</v>
      </c>
      <c r="AE71" s="45">
        <f>ROUND((((Y71*0.1*AC71)/365)+((Y71*0.08*AD71)/365)),0)</f>
        <v>25</v>
      </c>
    </row>
    <row r="72" spans="1:31" ht="16.5" thickTop="1" thickBot="1" x14ac:dyDescent="0.3">
      <c r="A72" s="30">
        <v>2</v>
      </c>
      <c r="B72" s="1" t="s">
        <v>7</v>
      </c>
      <c r="C72" s="2">
        <v>70</v>
      </c>
      <c r="D72" s="2">
        <v>4</v>
      </c>
      <c r="E72" s="20">
        <f>+C72*5+D72*9</f>
        <v>386</v>
      </c>
      <c r="F72" s="44">
        <f>'liczba dni zwłoki'!$E$6</f>
        <v>422</v>
      </c>
      <c r="G72" s="44">
        <f>'liczba dni zwłoki'!$F$6</f>
        <v>132</v>
      </c>
      <c r="H72" s="47">
        <f t="shared" ref="H72:H80" si="38">ROUND(((E72*0.1*F72)/365)+((E72*0.08*G72)/365),0)</f>
        <v>56</v>
      </c>
      <c r="I72" s="45">
        <f>'liczba dni zwłoki'!$H$6</f>
        <v>290</v>
      </c>
      <c r="J72" s="45">
        <f>'liczba dni zwłoki'!$I$6</f>
        <v>130</v>
      </c>
      <c r="K72" s="46">
        <f t="shared" ref="K72:K80" si="39">ROUND((((E72*0.1*I72)/365)+((E72*0.08*J72)/365)),0)</f>
        <v>42</v>
      </c>
      <c r="L72" s="156">
        <f t="shared" ref="L72:L75" si="40">(E72+K72)/E72</f>
        <v>1.1088082901554404</v>
      </c>
      <c r="M72" s="157">
        <f t="shared" ref="M72:M80" si="41">E72/L72</f>
        <v>348.12149532710282</v>
      </c>
      <c r="N72" s="158">
        <f t="shared" ref="N72:N81" si="42">E72-M72</f>
        <v>37.878504672897179</v>
      </c>
      <c r="O72" s="158">
        <f t="shared" ref="O72:O81" si="43">M72+N72</f>
        <v>386</v>
      </c>
      <c r="P72" s="158">
        <f t="shared" ref="P72:P79" si="44">O72</f>
        <v>386</v>
      </c>
      <c r="Q72" s="158"/>
      <c r="S72" s="30">
        <v>12</v>
      </c>
      <c r="T72" s="1" t="s">
        <v>40</v>
      </c>
      <c r="U72" s="136">
        <v>67</v>
      </c>
      <c r="V72" s="136">
        <v>0</v>
      </c>
      <c r="W72" s="136">
        <v>3</v>
      </c>
      <c r="X72" s="136">
        <v>0</v>
      </c>
      <c r="Y72" s="20">
        <f t="shared" ref="Y72:Y79" si="45">U72*6+V72*5+W72*10+X72*9</f>
        <v>432</v>
      </c>
      <c r="Z72" s="44">
        <f>'liczba dni zwłoki'!$E$16</f>
        <v>120</v>
      </c>
      <c r="AA72" s="44">
        <f>'liczba dni zwłoki'!$F$16</f>
        <v>132</v>
      </c>
      <c r="AB72" s="43">
        <f t="shared" ref="AB72:AB77" si="46">ROUND((((Y72*0.1*Z72)/365)+((Y72*0.08*AA72)/365)),0)</f>
        <v>27</v>
      </c>
      <c r="AC72" s="45">
        <f>'liczba dni zwłoki'!$H$16</f>
        <v>77</v>
      </c>
      <c r="AD72" s="45">
        <f>'liczba dni zwłoki'!$I$16</f>
        <v>130</v>
      </c>
      <c r="AE72" s="45">
        <f t="shared" ref="AE72:AE77" si="47">ROUND((((Y72*0.1*AC72)/365)+((Y72*0.08*AD72)/365)),0)</f>
        <v>21</v>
      </c>
    </row>
    <row r="73" spans="1:31" ht="16.5" thickTop="1" thickBot="1" x14ac:dyDescent="0.3">
      <c r="A73" s="30">
        <v>3</v>
      </c>
      <c r="B73" s="1" t="s">
        <v>8</v>
      </c>
      <c r="C73" s="2">
        <v>67</v>
      </c>
      <c r="D73" s="2">
        <v>4</v>
      </c>
      <c r="E73" s="20">
        <f>C73*5+D73*9</f>
        <v>371</v>
      </c>
      <c r="F73" s="44">
        <f>'liczba dni zwłoki'!$E$7</f>
        <v>393</v>
      </c>
      <c r="G73" s="44">
        <f>'liczba dni zwłoki'!$F$7</f>
        <v>132</v>
      </c>
      <c r="H73" s="47">
        <f t="shared" si="38"/>
        <v>51</v>
      </c>
      <c r="I73" s="45">
        <f>'liczba dni zwłoki'!$H$7</f>
        <v>261</v>
      </c>
      <c r="J73" s="45">
        <f>'liczba dni zwłoki'!$I$7</f>
        <v>130</v>
      </c>
      <c r="K73" s="46">
        <f t="shared" si="39"/>
        <v>37</v>
      </c>
      <c r="L73" s="156">
        <f t="shared" si="40"/>
        <v>1.0997304582210243</v>
      </c>
      <c r="M73" s="157">
        <f t="shared" si="41"/>
        <v>337.35539215686271</v>
      </c>
      <c r="N73" s="158">
        <f t="shared" si="42"/>
        <v>33.644607843137294</v>
      </c>
      <c r="O73" s="158">
        <f t="shared" si="43"/>
        <v>371</v>
      </c>
      <c r="P73" s="158">
        <f t="shared" si="44"/>
        <v>371</v>
      </c>
      <c r="Q73" s="158"/>
      <c r="S73" s="30">
        <v>13</v>
      </c>
      <c r="T73" s="1" t="s">
        <v>41</v>
      </c>
      <c r="U73" s="136">
        <v>67</v>
      </c>
      <c r="V73" s="136">
        <v>0</v>
      </c>
      <c r="W73" s="136">
        <v>3</v>
      </c>
      <c r="X73" s="136">
        <v>0</v>
      </c>
      <c r="Y73" s="20">
        <f t="shared" si="45"/>
        <v>432</v>
      </c>
      <c r="Z73" s="44">
        <f>'liczba dni zwłoki'!$E$17</f>
        <v>90</v>
      </c>
      <c r="AA73" s="44">
        <f>'liczba dni zwłoki'!$F$17</f>
        <v>132</v>
      </c>
      <c r="AB73" s="43">
        <f t="shared" si="46"/>
        <v>23</v>
      </c>
      <c r="AC73" s="45">
        <f>'liczba dni zwłoki'!$H$17</f>
        <v>47</v>
      </c>
      <c r="AD73" s="45">
        <f>'liczba dni zwłoki'!$I$17</f>
        <v>130</v>
      </c>
      <c r="AE73" s="45">
        <f t="shared" si="47"/>
        <v>18</v>
      </c>
    </row>
    <row r="74" spans="1:31" ht="16.5" thickTop="1" thickBot="1" x14ac:dyDescent="0.3">
      <c r="A74" s="30">
        <v>4</v>
      </c>
      <c r="B74" s="1" t="s">
        <v>9</v>
      </c>
      <c r="C74" s="2">
        <v>67</v>
      </c>
      <c r="D74" s="2">
        <v>4</v>
      </c>
      <c r="E74" s="20">
        <f>C74*5+D74*9</f>
        <v>371</v>
      </c>
      <c r="F74" s="44">
        <f>'liczba dni zwłoki'!$E$8</f>
        <v>363</v>
      </c>
      <c r="G74" s="44">
        <f>'liczba dni zwłoki'!$F$8</f>
        <v>132</v>
      </c>
      <c r="H74" s="47">
        <f t="shared" si="38"/>
        <v>48</v>
      </c>
      <c r="I74" s="45">
        <f>'liczba dni zwłoki'!$H$8</f>
        <v>231</v>
      </c>
      <c r="J74" s="45">
        <f>'liczba dni zwłoki'!$I$8</f>
        <v>130</v>
      </c>
      <c r="K74" s="46">
        <f t="shared" si="39"/>
        <v>34</v>
      </c>
      <c r="L74" s="156">
        <f t="shared" si="40"/>
        <v>1.0916442048517521</v>
      </c>
      <c r="M74" s="157">
        <f t="shared" si="41"/>
        <v>339.85432098765432</v>
      </c>
      <c r="N74" s="158">
        <f t="shared" si="42"/>
        <v>31.145679012345681</v>
      </c>
      <c r="O74" s="158">
        <f t="shared" si="43"/>
        <v>371</v>
      </c>
      <c r="P74" s="158">
        <f t="shared" si="44"/>
        <v>371</v>
      </c>
      <c r="Q74" s="158"/>
      <c r="S74" s="30">
        <v>14</v>
      </c>
      <c r="T74" s="1" t="s">
        <v>42</v>
      </c>
      <c r="U74" s="136">
        <v>67</v>
      </c>
      <c r="V74" s="136">
        <v>0</v>
      </c>
      <c r="W74" s="136">
        <v>3</v>
      </c>
      <c r="X74" s="136">
        <v>0</v>
      </c>
      <c r="Y74" s="20">
        <f t="shared" si="45"/>
        <v>432</v>
      </c>
      <c r="Z74" s="44">
        <f>'liczba dni zwłoki'!$E$18</f>
        <v>58</v>
      </c>
      <c r="AA74" s="44">
        <f>'liczba dni zwłoki'!$F$18</f>
        <v>132</v>
      </c>
      <c r="AB74" s="43">
        <f t="shared" si="46"/>
        <v>19</v>
      </c>
      <c r="AC74" s="45">
        <f>'liczba dni zwłoki'!$H$18</f>
        <v>15</v>
      </c>
      <c r="AD74" s="45">
        <f>'liczba dni zwłoki'!$I$18</f>
        <v>130</v>
      </c>
      <c r="AE74" s="45">
        <f t="shared" si="47"/>
        <v>14</v>
      </c>
    </row>
    <row r="75" spans="1:31" ht="16.5" thickTop="1" thickBot="1" x14ac:dyDescent="0.3">
      <c r="A75" s="30">
        <v>5</v>
      </c>
      <c r="B75" s="1" t="s">
        <v>10</v>
      </c>
      <c r="C75" s="2">
        <v>67</v>
      </c>
      <c r="D75" s="2">
        <v>4</v>
      </c>
      <c r="E75" s="20">
        <f t="shared" ref="E75:E80" si="48">C75*5+D75*9</f>
        <v>371</v>
      </c>
      <c r="F75" s="44">
        <f>'liczba dni zwłoki'!$E$9</f>
        <v>330</v>
      </c>
      <c r="G75" s="44">
        <f>'liczba dni zwłoki'!$F$9</f>
        <v>132</v>
      </c>
      <c r="H75" s="47">
        <f t="shared" si="38"/>
        <v>44</v>
      </c>
      <c r="I75" s="45">
        <f>'liczba dni zwłoki'!$H$9</f>
        <v>198</v>
      </c>
      <c r="J75" s="45">
        <f>'liczba dni zwłoki'!$I$9</f>
        <v>130</v>
      </c>
      <c r="K75" s="46">
        <f t="shared" si="39"/>
        <v>31</v>
      </c>
      <c r="L75" s="156">
        <f t="shared" si="40"/>
        <v>1.0835579514824798</v>
      </c>
      <c r="M75" s="157">
        <f t="shared" si="41"/>
        <v>342.39054726368158</v>
      </c>
      <c r="N75" s="158">
        <f t="shared" si="42"/>
        <v>28.609452736318417</v>
      </c>
      <c r="O75" s="158">
        <f t="shared" si="43"/>
        <v>371</v>
      </c>
      <c r="P75" s="158">
        <f t="shared" si="44"/>
        <v>371</v>
      </c>
      <c r="Q75" s="158"/>
      <c r="S75" s="30">
        <v>15</v>
      </c>
      <c r="T75" s="1" t="s">
        <v>43</v>
      </c>
      <c r="U75" s="136">
        <v>67</v>
      </c>
      <c r="V75" s="136">
        <v>0</v>
      </c>
      <c r="W75" s="136">
        <v>3</v>
      </c>
      <c r="X75" s="136">
        <v>0</v>
      </c>
      <c r="Y75" s="20">
        <f t="shared" si="45"/>
        <v>432</v>
      </c>
      <c r="Z75" s="44">
        <f>'liczba dni zwłoki'!$E$19</f>
        <v>28</v>
      </c>
      <c r="AA75" s="44">
        <f>'liczba dni zwłoki'!$F$19</f>
        <v>132</v>
      </c>
      <c r="AB75" s="43">
        <f t="shared" si="46"/>
        <v>16</v>
      </c>
      <c r="AC75" s="45">
        <f>'liczba dni zwłoki'!$H$19</f>
        <v>0</v>
      </c>
      <c r="AD75" s="45">
        <f>'liczba dni zwłoki'!$I$19</f>
        <v>130</v>
      </c>
      <c r="AE75" s="45">
        <f t="shared" si="47"/>
        <v>12</v>
      </c>
    </row>
    <row r="76" spans="1:31" ht="16.5" thickTop="1" thickBot="1" x14ac:dyDescent="0.3">
      <c r="A76" s="30">
        <v>6</v>
      </c>
      <c r="B76" s="1" t="s">
        <v>11</v>
      </c>
      <c r="C76" s="2">
        <v>67</v>
      </c>
      <c r="D76" s="2">
        <v>4</v>
      </c>
      <c r="E76" s="20">
        <f t="shared" si="48"/>
        <v>371</v>
      </c>
      <c r="F76" s="44">
        <f>'liczba dni zwłoki'!$E$10</f>
        <v>302</v>
      </c>
      <c r="G76" s="44">
        <f>'liczba dni zwłoki'!$F$10</f>
        <v>132</v>
      </c>
      <c r="H76" s="47">
        <f t="shared" si="38"/>
        <v>41</v>
      </c>
      <c r="I76" s="45">
        <f>'liczba dni zwłoki'!$H$10</f>
        <v>170</v>
      </c>
      <c r="J76" s="45">
        <f>'liczba dni zwłoki'!$I$10</f>
        <v>130</v>
      </c>
      <c r="K76" s="46">
        <f t="shared" si="39"/>
        <v>28</v>
      </c>
      <c r="L76" s="156">
        <f>(E76+K76)/E76</f>
        <v>1.0754716981132075</v>
      </c>
      <c r="M76" s="157">
        <f t="shared" si="41"/>
        <v>344.96491228070175</v>
      </c>
      <c r="N76" s="158">
        <f t="shared" si="42"/>
        <v>26.035087719298247</v>
      </c>
      <c r="O76" s="158">
        <f t="shared" si="43"/>
        <v>371</v>
      </c>
      <c r="P76" s="158">
        <f t="shared" si="44"/>
        <v>371</v>
      </c>
      <c r="Q76" s="158"/>
      <c r="S76" s="30">
        <v>16</v>
      </c>
      <c r="T76" s="1" t="s">
        <v>188</v>
      </c>
      <c r="U76" s="136">
        <v>67</v>
      </c>
      <c r="V76" s="136">
        <v>0</v>
      </c>
      <c r="W76" s="136">
        <v>3</v>
      </c>
      <c r="X76" s="136">
        <v>0</v>
      </c>
      <c r="Y76" s="20">
        <f t="shared" si="45"/>
        <v>432</v>
      </c>
      <c r="Z76" s="44">
        <f>'liczba dni zwłoki'!$E$20</f>
        <v>0</v>
      </c>
      <c r="AA76" s="44">
        <f>'liczba dni zwłoki'!$F$20</f>
        <v>130</v>
      </c>
      <c r="AB76" s="43">
        <f t="shared" si="46"/>
        <v>12</v>
      </c>
      <c r="AC76" s="45">
        <f>'liczba dni zwłoki'!$H$20</f>
        <v>0</v>
      </c>
      <c r="AD76" s="45">
        <f>'liczba dni zwłoki'!$I$20</f>
        <v>129</v>
      </c>
      <c r="AE76" s="45">
        <f t="shared" si="47"/>
        <v>12</v>
      </c>
    </row>
    <row r="77" spans="1:31" ht="16.5" thickTop="1" thickBot="1" x14ac:dyDescent="0.3">
      <c r="A77" s="30">
        <v>7</v>
      </c>
      <c r="B77" s="1" t="s">
        <v>12</v>
      </c>
      <c r="C77" s="2">
        <v>67</v>
      </c>
      <c r="D77" s="2">
        <v>4</v>
      </c>
      <c r="E77" s="20">
        <f t="shared" si="48"/>
        <v>371</v>
      </c>
      <c r="F77" s="44">
        <f>'liczba dni zwłoki'!$E$11</f>
        <v>271</v>
      </c>
      <c r="G77" s="44">
        <f>'liczba dni zwłoki'!$F$11</f>
        <v>132</v>
      </c>
      <c r="H77" s="47">
        <f t="shared" si="38"/>
        <v>38</v>
      </c>
      <c r="I77" s="45">
        <f>'liczba dni zwłoki'!$H$11</f>
        <v>144</v>
      </c>
      <c r="J77" s="45">
        <f>'liczba dni zwłoki'!$I$11</f>
        <v>130</v>
      </c>
      <c r="K77" s="46">
        <f t="shared" si="39"/>
        <v>25</v>
      </c>
      <c r="L77" s="156">
        <f t="shared" ref="L77:L80" si="49">(E77+K77)/E77</f>
        <v>1.0673854447439353</v>
      </c>
      <c r="M77" s="157">
        <f t="shared" si="41"/>
        <v>347.57828282828285</v>
      </c>
      <c r="N77" s="158">
        <f t="shared" si="42"/>
        <v>23.421717171717148</v>
      </c>
      <c r="O77" s="158">
        <f t="shared" si="43"/>
        <v>371</v>
      </c>
      <c r="P77" s="158">
        <f t="shared" si="44"/>
        <v>371</v>
      </c>
      <c r="Q77" s="158"/>
      <c r="S77" s="30">
        <v>17</v>
      </c>
      <c r="T77" s="1" t="s">
        <v>189</v>
      </c>
      <c r="U77" s="136">
        <v>65</v>
      </c>
      <c r="V77" s="136">
        <v>0</v>
      </c>
      <c r="W77" s="136">
        <v>3</v>
      </c>
      <c r="X77" s="136">
        <v>0</v>
      </c>
      <c r="Y77" s="20">
        <f t="shared" si="45"/>
        <v>420</v>
      </c>
      <c r="Z77" s="44">
        <f>'liczba dni zwłoki'!$E$21</f>
        <v>0</v>
      </c>
      <c r="AA77" s="44">
        <f>'liczba dni zwłoki'!$F$21</f>
        <v>99</v>
      </c>
      <c r="AB77" s="43">
        <f t="shared" si="46"/>
        <v>9</v>
      </c>
      <c r="AC77" s="45">
        <f>'liczba dni zwłoki'!$H$21</f>
        <v>0</v>
      </c>
      <c r="AD77" s="45">
        <f>'liczba dni zwłoki'!$I$21</f>
        <v>99</v>
      </c>
      <c r="AE77" s="45">
        <f t="shared" si="47"/>
        <v>9</v>
      </c>
    </row>
    <row r="78" spans="1:31" ht="16.5" thickTop="1" thickBot="1" x14ac:dyDescent="0.3">
      <c r="A78" s="30">
        <v>8</v>
      </c>
      <c r="B78" s="1" t="s">
        <v>13</v>
      </c>
      <c r="C78" s="2">
        <v>67</v>
      </c>
      <c r="D78" s="2">
        <v>4</v>
      </c>
      <c r="E78" s="20">
        <f t="shared" si="48"/>
        <v>371</v>
      </c>
      <c r="F78" s="44">
        <f>'liczba dni zwłoki'!$E$12</f>
        <v>240</v>
      </c>
      <c r="G78" s="44">
        <f>'liczba dni zwłoki'!$F$12</f>
        <v>132</v>
      </c>
      <c r="H78" s="47">
        <f t="shared" si="38"/>
        <v>35</v>
      </c>
      <c r="I78" s="45">
        <f>'liczba dni zwłoki'!$H$12</f>
        <v>144</v>
      </c>
      <c r="J78" s="45">
        <f>'liczba dni zwłoki'!$I$12</f>
        <v>130</v>
      </c>
      <c r="K78" s="46">
        <f t="shared" si="39"/>
        <v>25</v>
      </c>
      <c r="L78" s="156">
        <f t="shared" si="49"/>
        <v>1.0673854447439353</v>
      </c>
      <c r="M78" s="157">
        <f t="shared" si="41"/>
        <v>347.57828282828285</v>
      </c>
      <c r="N78" s="158">
        <f t="shared" si="42"/>
        <v>23.421717171717148</v>
      </c>
      <c r="O78" s="158">
        <f t="shared" si="43"/>
        <v>371</v>
      </c>
      <c r="P78" s="158">
        <f t="shared" si="44"/>
        <v>371</v>
      </c>
      <c r="Q78" s="158"/>
      <c r="S78" s="30">
        <v>18</v>
      </c>
      <c r="T78" s="1" t="s">
        <v>190</v>
      </c>
      <c r="U78" s="136">
        <v>65</v>
      </c>
      <c r="V78" s="136">
        <v>0</v>
      </c>
      <c r="W78" s="136">
        <v>3</v>
      </c>
      <c r="X78" s="136">
        <v>0</v>
      </c>
      <c r="Y78" s="20">
        <f t="shared" si="45"/>
        <v>420</v>
      </c>
      <c r="Z78" s="44">
        <f>'liczba dni zwłoki'!$E$22</f>
        <v>0</v>
      </c>
      <c r="AA78" s="44">
        <f>'liczba dni zwłoki'!$F$22</f>
        <v>69</v>
      </c>
      <c r="AB78" s="43">
        <v>0</v>
      </c>
      <c r="AC78" s="45">
        <f>'liczba dni zwłoki'!$H$22</f>
        <v>0</v>
      </c>
      <c r="AD78" s="45">
        <f>'liczba dni zwłoki'!$I$22</f>
        <v>69</v>
      </c>
      <c r="AE78" s="45">
        <v>0</v>
      </c>
    </row>
    <row r="79" spans="1:31" ht="16.5" thickTop="1" thickBot="1" x14ac:dyDescent="0.3">
      <c r="A79" s="30">
        <v>9</v>
      </c>
      <c r="B79" s="1" t="s">
        <v>14</v>
      </c>
      <c r="C79" s="2">
        <v>67</v>
      </c>
      <c r="D79" s="2">
        <v>4</v>
      </c>
      <c r="E79" s="20">
        <f t="shared" si="48"/>
        <v>371</v>
      </c>
      <c r="F79" s="44">
        <f>'liczba dni zwłoki'!$E$13</f>
        <v>212</v>
      </c>
      <c r="G79" s="44">
        <f>'liczba dni zwłoki'!$F$13</f>
        <v>132</v>
      </c>
      <c r="H79" s="47">
        <f t="shared" si="38"/>
        <v>32</v>
      </c>
      <c r="I79" s="45">
        <f>'liczba dni zwłoki'!$H$13</f>
        <v>144</v>
      </c>
      <c r="J79" s="45">
        <f>'liczba dni zwłoki'!$I$13</f>
        <v>130</v>
      </c>
      <c r="K79" s="46">
        <f t="shared" si="39"/>
        <v>25</v>
      </c>
      <c r="L79" s="156">
        <f t="shared" si="49"/>
        <v>1.0673854447439353</v>
      </c>
      <c r="M79" s="157">
        <f t="shared" si="41"/>
        <v>347.57828282828285</v>
      </c>
      <c r="N79" s="158">
        <f t="shared" si="42"/>
        <v>23.421717171717148</v>
      </c>
      <c r="O79" s="158">
        <f t="shared" si="43"/>
        <v>371</v>
      </c>
      <c r="P79" s="158">
        <f t="shared" si="44"/>
        <v>371</v>
      </c>
      <c r="Q79" s="158"/>
      <c r="S79" s="30">
        <v>19</v>
      </c>
      <c r="T79" s="1" t="s">
        <v>240</v>
      </c>
      <c r="U79" s="136">
        <v>64</v>
      </c>
      <c r="V79" s="136">
        <v>0</v>
      </c>
      <c r="W79" s="136">
        <v>3</v>
      </c>
      <c r="X79" s="136">
        <v>0</v>
      </c>
      <c r="Y79" s="20">
        <f t="shared" si="45"/>
        <v>414</v>
      </c>
      <c r="Z79" s="44">
        <f>'liczba dni zwłoki'!$E$23</f>
        <v>0</v>
      </c>
      <c r="AA79" s="44">
        <f>'liczba dni zwłoki'!$F$23</f>
        <v>36</v>
      </c>
      <c r="AB79" s="43">
        <v>0</v>
      </c>
      <c r="AC79" s="45">
        <f>'liczba dni zwłoki'!$H$23</f>
        <v>0</v>
      </c>
      <c r="AD79" s="45">
        <f>'liczba dni zwłoki'!$I$23</f>
        <v>36</v>
      </c>
      <c r="AE79" s="45">
        <v>0</v>
      </c>
    </row>
    <row r="80" spans="1:31" ht="16.5" thickTop="1" thickBot="1" x14ac:dyDescent="0.3">
      <c r="A80" s="30">
        <v>10</v>
      </c>
      <c r="B80" s="1" t="s">
        <v>36</v>
      </c>
      <c r="C80" s="2">
        <v>67</v>
      </c>
      <c r="D80" s="22">
        <v>4</v>
      </c>
      <c r="E80" s="23">
        <f t="shared" si="48"/>
        <v>371</v>
      </c>
      <c r="F80" s="44">
        <f>'liczba dni zwłoki'!$E$14</f>
        <v>181</v>
      </c>
      <c r="G80" s="44">
        <f>'liczba dni zwłoki'!$F$14</f>
        <v>132</v>
      </c>
      <c r="H80" s="47">
        <f t="shared" si="38"/>
        <v>29</v>
      </c>
      <c r="I80" s="45">
        <f>'liczba dni zwłoki'!$H$14</f>
        <v>138</v>
      </c>
      <c r="J80" s="45">
        <f>'liczba dni zwłoki'!$I$14</f>
        <v>130</v>
      </c>
      <c r="K80" s="46">
        <f t="shared" si="39"/>
        <v>25</v>
      </c>
      <c r="L80" s="156">
        <f t="shared" si="49"/>
        <v>1.0673854447439353</v>
      </c>
      <c r="M80" s="157">
        <f t="shared" si="41"/>
        <v>347.57828282828285</v>
      </c>
      <c r="N80" s="158">
        <f t="shared" si="42"/>
        <v>23.421717171717148</v>
      </c>
      <c r="O80" s="158">
        <f t="shared" si="43"/>
        <v>371</v>
      </c>
      <c r="P80" s="158">
        <f>O80-Q80</f>
        <v>79.698175199203433</v>
      </c>
      <c r="Q80" s="158">
        <f>N81</f>
        <v>291.30182480079657</v>
      </c>
      <c r="X80" s="24" t="s">
        <v>47</v>
      </c>
      <c r="Y80" s="33">
        <f>SUM(Y71:Y79)</f>
        <v>3856</v>
      </c>
      <c r="Z80" s="33"/>
      <c r="AA80" s="33"/>
      <c r="AB80" s="34">
        <f>SUM(AB71:AB79)</f>
        <v>137</v>
      </c>
      <c r="AC80" s="34"/>
      <c r="AD80" s="34"/>
      <c r="AE80" s="34">
        <f>SUM(AE71:AE79)</f>
        <v>111</v>
      </c>
    </row>
    <row r="81" spans="1:31" ht="16.5" thickTop="1" thickBot="1" x14ac:dyDescent="0.3">
      <c r="A81" s="12"/>
      <c r="B81" s="13"/>
      <c r="C81" s="14"/>
      <c r="D81" s="24" t="s">
        <v>46</v>
      </c>
      <c r="E81" s="35">
        <f>SUM(E71:E80)</f>
        <v>3740</v>
      </c>
      <c r="F81" s="35"/>
      <c r="G81" s="35"/>
      <c r="H81" s="25">
        <f>SUM(H71:H80)</f>
        <v>433</v>
      </c>
      <c r="I81" s="25"/>
      <c r="J81" s="25"/>
      <c r="K81" s="25">
        <f t="shared" ref="K81" si="50">SUM(K71:K80)</f>
        <v>317</v>
      </c>
      <c r="L81" s="155"/>
      <c r="M81" s="159">
        <f>SUM(M71:M80)</f>
        <v>3448.6981751992034</v>
      </c>
      <c r="N81" s="159">
        <f t="shared" si="42"/>
        <v>291.30182480079657</v>
      </c>
      <c r="O81" s="159">
        <f t="shared" si="43"/>
        <v>3740</v>
      </c>
      <c r="P81" s="159">
        <f>SUM(P71:P80)</f>
        <v>3448.6981751992034</v>
      </c>
      <c r="Q81" s="159">
        <f>SUM(Q71:Q80)</f>
        <v>291.30182480079657</v>
      </c>
    </row>
    <row r="82" spans="1:31" ht="15.75" thickTop="1" x14ac:dyDescent="0.25">
      <c r="A82" s="3"/>
      <c r="B82" s="8"/>
      <c r="C82" s="4"/>
      <c r="D82" s="4"/>
      <c r="E82" s="15"/>
      <c r="F82" s="4"/>
      <c r="G82" s="4"/>
      <c r="H82" s="16"/>
      <c r="I82" s="16"/>
      <c r="J82" s="16"/>
    </row>
    <row r="83" spans="1:31" x14ac:dyDescent="0.25">
      <c r="A83" s="3"/>
      <c r="B83" s="8"/>
      <c r="C83" s="4"/>
      <c r="D83" s="4"/>
      <c r="E83" s="15"/>
      <c r="F83" s="4"/>
      <c r="G83" s="4"/>
      <c r="H83" s="16"/>
      <c r="I83" s="16"/>
      <c r="J83" s="16"/>
    </row>
    <row r="84" spans="1:31" x14ac:dyDescent="0.25">
      <c r="A84" s="3"/>
      <c r="B84" s="8"/>
      <c r="C84" s="4"/>
      <c r="D84" s="4"/>
      <c r="E84" s="15"/>
      <c r="F84" s="4"/>
      <c r="G84" s="4"/>
      <c r="H84" s="16"/>
      <c r="I84" s="16"/>
      <c r="J84" s="16"/>
    </row>
    <row r="85" spans="1:31" ht="33" customHeight="1" x14ac:dyDescent="0.25">
      <c r="A85" s="3"/>
      <c r="B85" s="8"/>
      <c r="C85" s="4"/>
      <c r="D85" s="4"/>
      <c r="E85" s="15"/>
      <c r="F85" s="4"/>
      <c r="G85" s="4"/>
      <c r="H85" s="16"/>
      <c r="I85" s="16"/>
      <c r="J85" s="16"/>
    </row>
    <row r="87" spans="1:31" ht="18.75" x14ac:dyDescent="0.3">
      <c r="A87" s="198" t="s">
        <v>53</v>
      </c>
      <c r="B87" s="198"/>
      <c r="C87" s="198"/>
      <c r="D87" s="198"/>
      <c r="E87" s="198"/>
      <c r="F87" s="198"/>
      <c r="G87" s="198"/>
      <c r="H87" s="198"/>
      <c r="I87" s="198"/>
      <c r="J87" s="198"/>
      <c r="K87" s="198"/>
      <c r="L87" s="134"/>
      <c r="M87" s="134"/>
      <c r="N87" s="134"/>
      <c r="O87" s="134"/>
      <c r="P87" s="134"/>
      <c r="Q87" s="134"/>
      <c r="R87" s="132"/>
      <c r="S87" s="198" t="s">
        <v>53</v>
      </c>
      <c r="T87" s="198"/>
      <c r="U87" s="198"/>
      <c r="V87" s="198"/>
      <c r="W87" s="198"/>
      <c r="X87" s="198"/>
      <c r="Y87" s="198"/>
      <c r="Z87" s="198"/>
      <c r="AA87" s="198"/>
      <c r="AB87" s="198"/>
      <c r="AC87" s="198"/>
      <c r="AD87" s="198"/>
      <c r="AE87" s="198"/>
    </row>
    <row r="88" spans="1:31" ht="15.75" thickBot="1" x14ac:dyDescent="0.3">
      <c r="C88" s="18"/>
      <c r="D88" s="18"/>
    </row>
    <row r="89" spans="1:31" ht="33" customHeight="1" thickTop="1" thickBot="1" x14ac:dyDescent="0.3">
      <c r="F89" s="187" t="s">
        <v>152</v>
      </c>
      <c r="G89" s="188"/>
      <c r="H89" s="189"/>
      <c r="I89" s="174" t="s">
        <v>151</v>
      </c>
      <c r="J89" s="175"/>
      <c r="K89" s="176"/>
      <c r="L89" s="153"/>
      <c r="M89" s="153"/>
      <c r="N89" s="153"/>
      <c r="O89" s="153"/>
      <c r="P89" s="153"/>
      <c r="Q89" s="153"/>
      <c r="Z89" s="187" t="s">
        <v>152</v>
      </c>
      <c r="AA89" s="188"/>
      <c r="AB89" s="189"/>
      <c r="AC89" s="174" t="s">
        <v>151</v>
      </c>
      <c r="AD89" s="175"/>
      <c r="AE89" s="176"/>
    </row>
    <row r="90" spans="1:31" ht="41.25" customHeight="1" thickTop="1" thickBot="1" x14ac:dyDescent="0.3">
      <c r="A90" s="177" t="s">
        <v>0</v>
      </c>
      <c r="B90" s="179" t="s">
        <v>1</v>
      </c>
      <c r="C90" s="183" t="s">
        <v>2</v>
      </c>
      <c r="D90" s="184"/>
      <c r="E90" s="181" t="s">
        <v>3</v>
      </c>
      <c r="F90" s="190" t="s">
        <v>38</v>
      </c>
      <c r="G90" s="191"/>
      <c r="H90" s="185" t="s">
        <v>37</v>
      </c>
      <c r="I90" s="192" t="s">
        <v>150</v>
      </c>
      <c r="J90" s="193"/>
      <c r="K90" s="173" t="s">
        <v>48</v>
      </c>
      <c r="L90" s="166" t="s">
        <v>243</v>
      </c>
      <c r="M90" s="168" t="s">
        <v>241</v>
      </c>
      <c r="N90" s="168" t="s">
        <v>185</v>
      </c>
      <c r="O90" s="168" t="s">
        <v>183</v>
      </c>
      <c r="P90" s="168" t="s">
        <v>244</v>
      </c>
      <c r="Q90" s="168" t="s">
        <v>245</v>
      </c>
      <c r="S90" s="177" t="s">
        <v>0</v>
      </c>
      <c r="T90" s="179" t="s">
        <v>1</v>
      </c>
      <c r="U90" s="194" t="s">
        <v>2</v>
      </c>
      <c r="V90" s="195"/>
      <c r="W90" s="195"/>
      <c r="X90" s="196"/>
      <c r="Y90" s="181" t="s">
        <v>3</v>
      </c>
      <c r="Z90" s="197" t="s">
        <v>38</v>
      </c>
      <c r="AA90" s="197"/>
      <c r="AB90" s="185" t="s">
        <v>37</v>
      </c>
      <c r="AC90" s="192" t="s">
        <v>150</v>
      </c>
      <c r="AD90" s="193"/>
      <c r="AE90" s="171" t="s">
        <v>48</v>
      </c>
    </row>
    <row r="91" spans="1:31" ht="22.5" customHeight="1" thickTop="1" thickBot="1" x14ac:dyDescent="0.3">
      <c r="A91" s="178"/>
      <c r="B91" s="180"/>
      <c r="C91" s="19" t="s">
        <v>4</v>
      </c>
      <c r="D91" s="19" t="s">
        <v>5</v>
      </c>
      <c r="E91" s="182"/>
      <c r="F91" s="78" t="s">
        <v>197</v>
      </c>
      <c r="G91" s="78" t="s">
        <v>198</v>
      </c>
      <c r="H91" s="186"/>
      <c r="I91" s="80" t="s">
        <v>197</v>
      </c>
      <c r="J91" s="79" t="s">
        <v>198</v>
      </c>
      <c r="K91" s="173"/>
      <c r="L91" s="167"/>
      <c r="M91" s="169"/>
      <c r="N91" s="169"/>
      <c r="O91" s="169"/>
      <c r="P91" s="169"/>
      <c r="Q91" s="169"/>
      <c r="S91" s="178"/>
      <c r="T91" s="180"/>
      <c r="U91" s="28" t="s">
        <v>44</v>
      </c>
      <c r="V91" s="19" t="s">
        <v>4</v>
      </c>
      <c r="W91" s="29" t="s">
        <v>45</v>
      </c>
      <c r="X91" s="19" t="s">
        <v>5</v>
      </c>
      <c r="Y91" s="182"/>
      <c r="Z91" s="78" t="s">
        <v>197</v>
      </c>
      <c r="AA91" s="52" t="s">
        <v>198</v>
      </c>
      <c r="AB91" s="186"/>
      <c r="AC91" s="79" t="s">
        <v>197</v>
      </c>
      <c r="AD91" s="80" t="s">
        <v>198</v>
      </c>
      <c r="AE91" s="172"/>
    </row>
    <row r="92" spans="1:31" ht="16.5" thickTop="1" thickBot="1" x14ac:dyDescent="0.3">
      <c r="A92" s="30">
        <v>1</v>
      </c>
      <c r="B92" s="1" t="s">
        <v>6</v>
      </c>
      <c r="C92" s="2">
        <v>78</v>
      </c>
      <c r="D92" s="2">
        <v>11</v>
      </c>
      <c r="E92" s="20">
        <f>C92*5+D92*9</f>
        <v>489</v>
      </c>
      <c r="F92" s="44">
        <f>'liczba dni zwłoki'!$E$5</f>
        <v>455</v>
      </c>
      <c r="G92" s="44">
        <f>'liczba dni zwłoki'!$F$5</f>
        <v>132</v>
      </c>
      <c r="H92" s="47">
        <f>ROUND(((E92*0.1*F92)/365)+((E92*0.08*G92)/365),0)</f>
        <v>75</v>
      </c>
      <c r="I92" s="45">
        <f>'liczba dni zwłoki'!$H$5</f>
        <v>323</v>
      </c>
      <c r="J92" s="45">
        <f>'liczba dni zwłoki'!$I$5</f>
        <v>130</v>
      </c>
      <c r="K92" s="46">
        <f>ROUND((((E92*0.1*I92)/365)+((E92*0.08*J92)/365)),0)</f>
        <v>57</v>
      </c>
      <c r="L92" s="156">
        <f>(E92+K92)/E92</f>
        <v>1.1165644171779141</v>
      </c>
      <c r="M92" s="157">
        <f>E92/L92</f>
        <v>437.95054945054943</v>
      </c>
      <c r="N92" s="158">
        <f>E92-M92</f>
        <v>51.049450549450569</v>
      </c>
      <c r="O92" s="158">
        <f>M92+N92</f>
        <v>489</v>
      </c>
      <c r="P92" s="158">
        <f>O92</f>
        <v>489</v>
      </c>
      <c r="Q92" s="158"/>
      <c r="S92" s="30">
        <v>11</v>
      </c>
      <c r="T92" s="1" t="s">
        <v>39</v>
      </c>
      <c r="U92" s="136">
        <v>77</v>
      </c>
      <c r="V92" s="136">
        <v>0</v>
      </c>
      <c r="W92" s="136">
        <v>11</v>
      </c>
      <c r="X92" s="136">
        <v>0</v>
      </c>
      <c r="Y92" s="20">
        <f>U92*6+V92*5+W92*10+X92*9</f>
        <v>572</v>
      </c>
      <c r="Z92" s="44">
        <f>'liczba dni zwłoki'!$E$15</f>
        <v>149</v>
      </c>
      <c r="AA92" s="44">
        <f>'liczba dni zwłoki'!$F$15</f>
        <v>132</v>
      </c>
      <c r="AB92" s="43">
        <f>ROUND((((Y92*0.1*Z92)/365)+((Y92*0.08*AA92)/365)),0)</f>
        <v>40</v>
      </c>
      <c r="AC92" s="45">
        <f>'liczba dni zwłoki'!$H$15</f>
        <v>106</v>
      </c>
      <c r="AD92" s="45">
        <f>'liczba dni zwłoki'!$I$15</f>
        <v>130</v>
      </c>
      <c r="AE92" s="45">
        <f>ROUND((((Y92*0.1*AC92)/365)+((Y92*0.08*AD92)/365)),0)</f>
        <v>33</v>
      </c>
    </row>
    <row r="93" spans="1:31" ht="16.5" thickTop="1" thickBot="1" x14ac:dyDescent="0.3">
      <c r="A93" s="30">
        <v>2</v>
      </c>
      <c r="B93" s="1" t="s">
        <v>7</v>
      </c>
      <c r="C93" s="2">
        <v>79</v>
      </c>
      <c r="D93" s="2">
        <v>11</v>
      </c>
      <c r="E93" s="20">
        <f>+C93*5+D93*9</f>
        <v>494</v>
      </c>
      <c r="F93" s="44">
        <f>'liczba dni zwłoki'!$E$6</f>
        <v>422</v>
      </c>
      <c r="G93" s="44">
        <f>'liczba dni zwłoki'!$F$6</f>
        <v>132</v>
      </c>
      <c r="H93" s="47">
        <f t="shared" ref="H93:H101" si="51">ROUND(((E93*0.1*F93)/365)+((E93*0.08*G93)/365),0)</f>
        <v>71</v>
      </c>
      <c r="I93" s="45">
        <f>'liczba dni zwłoki'!$H$6</f>
        <v>290</v>
      </c>
      <c r="J93" s="45">
        <f>'liczba dni zwłoki'!$I$6</f>
        <v>130</v>
      </c>
      <c r="K93" s="46">
        <f t="shared" ref="K93:K101" si="52">ROUND((((E93*0.1*I93)/365)+((E93*0.08*J93)/365)),0)</f>
        <v>53</v>
      </c>
      <c r="L93" s="156">
        <f t="shared" ref="L93:L96" si="53">(E93+K93)/E93</f>
        <v>1.1072874493927125</v>
      </c>
      <c r="M93" s="157">
        <f t="shared" ref="M93:M101" si="54">E93/L93</f>
        <v>446.13528336380256</v>
      </c>
      <c r="N93" s="158">
        <f t="shared" ref="N93:N102" si="55">E93-M93</f>
        <v>47.864716636197443</v>
      </c>
      <c r="O93" s="158">
        <f t="shared" ref="O93:O102" si="56">M93+N93</f>
        <v>494</v>
      </c>
      <c r="P93" s="158">
        <f t="shared" ref="P93:P100" si="57">O93</f>
        <v>494</v>
      </c>
      <c r="Q93" s="158"/>
      <c r="S93" s="30">
        <v>12</v>
      </c>
      <c r="T93" s="1" t="s">
        <v>40</v>
      </c>
      <c r="U93" s="136">
        <v>77</v>
      </c>
      <c r="V93" s="136">
        <v>0</v>
      </c>
      <c r="W93" s="136">
        <v>11</v>
      </c>
      <c r="X93" s="136">
        <v>0</v>
      </c>
      <c r="Y93" s="20">
        <f t="shared" ref="Y93:Y100" si="58">U93*6+V93*5+W93*10+X93*9</f>
        <v>572</v>
      </c>
      <c r="Z93" s="44">
        <f>'liczba dni zwłoki'!$E$16</f>
        <v>120</v>
      </c>
      <c r="AA93" s="44">
        <f>'liczba dni zwłoki'!$F$16</f>
        <v>132</v>
      </c>
      <c r="AB93" s="43">
        <f t="shared" ref="AB93:AB99" si="59">ROUND((((Y93*0.1*Z93)/365)+((Y93*0.08*AA93)/365)),0)</f>
        <v>35</v>
      </c>
      <c r="AC93" s="45">
        <f>'liczba dni zwłoki'!$H$16</f>
        <v>77</v>
      </c>
      <c r="AD93" s="45">
        <f>'liczba dni zwłoki'!$I$16</f>
        <v>130</v>
      </c>
      <c r="AE93" s="45">
        <f t="shared" ref="AE93:AE99" si="60">ROUND((((Y93*0.1*AC93)/365)+((Y93*0.08*AD93)/365)),0)</f>
        <v>28</v>
      </c>
    </row>
    <row r="94" spans="1:31" ht="16.5" thickTop="1" thickBot="1" x14ac:dyDescent="0.3">
      <c r="A94" s="30">
        <v>3</v>
      </c>
      <c r="B94" s="1" t="s">
        <v>8</v>
      </c>
      <c r="C94" s="2">
        <v>79</v>
      </c>
      <c r="D94" s="2">
        <v>11</v>
      </c>
      <c r="E94" s="20">
        <f>C94*5+D94*9</f>
        <v>494</v>
      </c>
      <c r="F94" s="44">
        <f>'liczba dni zwłoki'!$E$7</f>
        <v>393</v>
      </c>
      <c r="G94" s="44">
        <f>'liczba dni zwłoki'!$F$7</f>
        <v>132</v>
      </c>
      <c r="H94" s="47">
        <f t="shared" si="51"/>
        <v>67</v>
      </c>
      <c r="I94" s="45">
        <f>'liczba dni zwłoki'!$H$7</f>
        <v>261</v>
      </c>
      <c r="J94" s="45">
        <f>'liczba dni zwłoki'!$I$7</f>
        <v>130</v>
      </c>
      <c r="K94" s="46">
        <f t="shared" si="52"/>
        <v>49</v>
      </c>
      <c r="L94" s="156">
        <f t="shared" si="53"/>
        <v>1.0991902834008098</v>
      </c>
      <c r="M94" s="157">
        <f t="shared" si="54"/>
        <v>449.42173112338855</v>
      </c>
      <c r="N94" s="158">
        <f t="shared" si="55"/>
        <v>44.578268876611446</v>
      </c>
      <c r="O94" s="158">
        <f t="shared" si="56"/>
        <v>494</v>
      </c>
      <c r="P94" s="158">
        <f t="shared" si="57"/>
        <v>494</v>
      </c>
      <c r="Q94" s="158"/>
      <c r="S94" s="30">
        <v>13</v>
      </c>
      <c r="T94" s="1" t="s">
        <v>41</v>
      </c>
      <c r="U94" s="136">
        <v>77</v>
      </c>
      <c r="V94" s="136">
        <v>0</v>
      </c>
      <c r="W94" s="136">
        <v>11</v>
      </c>
      <c r="X94" s="136">
        <v>0</v>
      </c>
      <c r="Y94" s="20">
        <f t="shared" si="58"/>
        <v>572</v>
      </c>
      <c r="Z94" s="44">
        <f>'liczba dni zwłoki'!$E$17</f>
        <v>90</v>
      </c>
      <c r="AA94" s="44">
        <f>'liczba dni zwłoki'!$F$17</f>
        <v>132</v>
      </c>
      <c r="AB94" s="43">
        <f t="shared" si="59"/>
        <v>31</v>
      </c>
      <c r="AC94" s="45">
        <f>'liczba dni zwłoki'!$H$17</f>
        <v>47</v>
      </c>
      <c r="AD94" s="45">
        <f>'liczba dni zwłoki'!$I$17</f>
        <v>130</v>
      </c>
      <c r="AE94" s="45">
        <f t="shared" si="60"/>
        <v>24</v>
      </c>
    </row>
    <row r="95" spans="1:31" ht="16.5" thickTop="1" thickBot="1" x14ac:dyDescent="0.3">
      <c r="A95" s="30">
        <v>4</v>
      </c>
      <c r="B95" s="1" t="s">
        <v>9</v>
      </c>
      <c r="C95" s="2">
        <v>79</v>
      </c>
      <c r="D95" s="2">
        <v>11</v>
      </c>
      <c r="E95" s="20">
        <f>C95*5+D95*9</f>
        <v>494</v>
      </c>
      <c r="F95" s="44">
        <f>'liczba dni zwłoki'!$E$8</f>
        <v>363</v>
      </c>
      <c r="G95" s="44">
        <f>'liczba dni zwłoki'!$F$8</f>
        <v>132</v>
      </c>
      <c r="H95" s="47">
        <f t="shared" si="51"/>
        <v>63</v>
      </c>
      <c r="I95" s="45">
        <f>'liczba dni zwłoki'!$H$8</f>
        <v>231</v>
      </c>
      <c r="J95" s="45">
        <f>'liczba dni zwłoki'!$I$8</f>
        <v>130</v>
      </c>
      <c r="K95" s="46">
        <f t="shared" si="52"/>
        <v>45</v>
      </c>
      <c r="L95" s="156">
        <f t="shared" si="53"/>
        <v>1.0910931174089069</v>
      </c>
      <c r="M95" s="157">
        <f t="shared" si="54"/>
        <v>452.75695732838591</v>
      </c>
      <c r="N95" s="158">
        <f t="shared" si="55"/>
        <v>41.243042671614091</v>
      </c>
      <c r="O95" s="158">
        <f t="shared" si="56"/>
        <v>494</v>
      </c>
      <c r="P95" s="158">
        <f t="shared" si="57"/>
        <v>494</v>
      </c>
      <c r="Q95" s="158"/>
      <c r="S95" s="30">
        <v>14</v>
      </c>
      <c r="T95" s="1" t="s">
        <v>42</v>
      </c>
      <c r="U95" s="136">
        <v>77</v>
      </c>
      <c r="V95" s="136">
        <v>0</v>
      </c>
      <c r="W95" s="136">
        <v>11</v>
      </c>
      <c r="X95" s="136">
        <v>0</v>
      </c>
      <c r="Y95" s="20">
        <f t="shared" si="58"/>
        <v>572</v>
      </c>
      <c r="Z95" s="44">
        <f>'liczba dni zwłoki'!$E$18</f>
        <v>58</v>
      </c>
      <c r="AA95" s="44">
        <f>'liczba dni zwłoki'!$F$18</f>
        <v>132</v>
      </c>
      <c r="AB95" s="43">
        <f t="shared" si="59"/>
        <v>26</v>
      </c>
      <c r="AC95" s="45">
        <f>'liczba dni zwłoki'!$H$18</f>
        <v>15</v>
      </c>
      <c r="AD95" s="45">
        <f>'liczba dni zwłoki'!$I$18</f>
        <v>130</v>
      </c>
      <c r="AE95" s="45">
        <f t="shared" si="60"/>
        <v>19</v>
      </c>
    </row>
    <row r="96" spans="1:31" ht="16.5" thickTop="1" thickBot="1" x14ac:dyDescent="0.3">
      <c r="A96" s="30">
        <v>5</v>
      </c>
      <c r="B96" s="1" t="s">
        <v>10</v>
      </c>
      <c r="C96" s="2">
        <v>79</v>
      </c>
      <c r="D96" s="2">
        <v>11</v>
      </c>
      <c r="E96" s="20">
        <f t="shared" ref="E96:E101" si="61">C96*5+D96*9</f>
        <v>494</v>
      </c>
      <c r="F96" s="44">
        <f>'liczba dni zwłoki'!$E$9</f>
        <v>330</v>
      </c>
      <c r="G96" s="44">
        <f>'liczba dni zwłoki'!$F$9</f>
        <v>132</v>
      </c>
      <c r="H96" s="47">
        <f t="shared" si="51"/>
        <v>59</v>
      </c>
      <c r="I96" s="45">
        <f>'liczba dni zwłoki'!$H$9</f>
        <v>198</v>
      </c>
      <c r="J96" s="45">
        <f>'liczba dni zwłoki'!$I$9</f>
        <v>130</v>
      </c>
      <c r="K96" s="46">
        <f t="shared" si="52"/>
        <v>41</v>
      </c>
      <c r="L96" s="156">
        <f t="shared" si="53"/>
        <v>1.082995951417004</v>
      </c>
      <c r="M96" s="157">
        <f t="shared" si="54"/>
        <v>456.1420560747664</v>
      </c>
      <c r="N96" s="158">
        <f t="shared" si="55"/>
        <v>37.857943925233599</v>
      </c>
      <c r="O96" s="158">
        <f t="shared" si="56"/>
        <v>494</v>
      </c>
      <c r="P96" s="158">
        <f t="shared" si="57"/>
        <v>494</v>
      </c>
      <c r="Q96" s="158"/>
      <c r="S96" s="30">
        <v>15</v>
      </c>
      <c r="T96" s="1" t="s">
        <v>43</v>
      </c>
      <c r="U96" s="136">
        <v>77</v>
      </c>
      <c r="V96" s="136">
        <v>0</v>
      </c>
      <c r="W96" s="136">
        <v>11</v>
      </c>
      <c r="X96" s="136">
        <v>0</v>
      </c>
      <c r="Y96" s="20">
        <f t="shared" si="58"/>
        <v>572</v>
      </c>
      <c r="Z96" s="44">
        <f>'liczba dni zwłoki'!$E$19</f>
        <v>28</v>
      </c>
      <c r="AA96" s="44">
        <f>'liczba dni zwłoki'!$F$19</f>
        <v>132</v>
      </c>
      <c r="AB96" s="43">
        <f t="shared" si="59"/>
        <v>21</v>
      </c>
      <c r="AC96" s="45">
        <f>'liczba dni zwłoki'!$H$19</f>
        <v>0</v>
      </c>
      <c r="AD96" s="45">
        <f>'liczba dni zwłoki'!$I$19</f>
        <v>130</v>
      </c>
      <c r="AE96" s="45">
        <f t="shared" si="60"/>
        <v>16</v>
      </c>
    </row>
    <row r="97" spans="1:31" ht="16.5" thickTop="1" thickBot="1" x14ac:dyDescent="0.3">
      <c r="A97" s="30">
        <v>6</v>
      </c>
      <c r="B97" s="1" t="s">
        <v>11</v>
      </c>
      <c r="C97" s="2">
        <v>79</v>
      </c>
      <c r="D97" s="2">
        <v>11</v>
      </c>
      <c r="E97" s="20">
        <f t="shared" si="61"/>
        <v>494</v>
      </c>
      <c r="F97" s="44">
        <f>'liczba dni zwłoki'!$E$10</f>
        <v>302</v>
      </c>
      <c r="G97" s="44">
        <f>'liczba dni zwłoki'!$F$10</f>
        <v>132</v>
      </c>
      <c r="H97" s="47">
        <f t="shared" si="51"/>
        <v>55</v>
      </c>
      <c r="I97" s="45">
        <f>'liczba dni zwłoki'!$H$10</f>
        <v>170</v>
      </c>
      <c r="J97" s="45">
        <f>'liczba dni zwłoki'!$I$10</f>
        <v>130</v>
      </c>
      <c r="K97" s="46">
        <f t="shared" si="52"/>
        <v>37</v>
      </c>
      <c r="L97" s="156">
        <f>(E97+K97)/E97</f>
        <v>1.0748987854251013</v>
      </c>
      <c r="M97" s="157">
        <f t="shared" si="54"/>
        <v>459.57815442561201</v>
      </c>
      <c r="N97" s="158">
        <f t="shared" si="55"/>
        <v>34.421845574387987</v>
      </c>
      <c r="O97" s="158">
        <f t="shared" si="56"/>
        <v>494</v>
      </c>
      <c r="P97" s="158">
        <f t="shared" si="57"/>
        <v>494</v>
      </c>
      <c r="Q97" s="158"/>
      <c r="S97" s="30">
        <v>16</v>
      </c>
      <c r="T97" s="1" t="s">
        <v>188</v>
      </c>
      <c r="U97" s="136">
        <v>77</v>
      </c>
      <c r="V97" s="136">
        <v>0</v>
      </c>
      <c r="W97" s="136">
        <v>11</v>
      </c>
      <c r="X97" s="136">
        <v>0</v>
      </c>
      <c r="Y97" s="20">
        <f t="shared" si="58"/>
        <v>572</v>
      </c>
      <c r="Z97" s="44">
        <f>'liczba dni zwłoki'!$E$20</f>
        <v>0</v>
      </c>
      <c r="AA97" s="44">
        <f>'liczba dni zwłoki'!$F$20</f>
        <v>130</v>
      </c>
      <c r="AB97" s="43">
        <f t="shared" si="59"/>
        <v>16</v>
      </c>
      <c r="AC97" s="45">
        <f>'liczba dni zwłoki'!$H$20</f>
        <v>0</v>
      </c>
      <c r="AD97" s="45">
        <f>'liczba dni zwłoki'!$I$20</f>
        <v>129</v>
      </c>
      <c r="AE97" s="45">
        <f t="shared" si="60"/>
        <v>16</v>
      </c>
    </row>
    <row r="98" spans="1:31" ht="16.5" thickTop="1" thickBot="1" x14ac:dyDescent="0.3">
      <c r="A98" s="30">
        <v>7</v>
      </c>
      <c r="B98" s="1" t="s">
        <v>12</v>
      </c>
      <c r="C98" s="2">
        <v>78</v>
      </c>
      <c r="D98" s="2">
        <v>11</v>
      </c>
      <c r="E98" s="20">
        <f t="shared" si="61"/>
        <v>489</v>
      </c>
      <c r="F98" s="44">
        <f>'liczba dni zwłoki'!$E$11</f>
        <v>271</v>
      </c>
      <c r="G98" s="44">
        <f>'liczba dni zwłoki'!$F$11</f>
        <v>132</v>
      </c>
      <c r="H98" s="47">
        <f t="shared" si="51"/>
        <v>50</v>
      </c>
      <c r="I98" s="45">
        <f>'liczba dni zwłoki'!$H$11</f>
        <v>144</v>
      </c>
      <c r="J98" s="45">
        <f>'liczba dni zwłoki'!$I$11</f>
        <v>130</v>
      </c>
      <c r="K98" s="46">
        <f t="shared" si="52"/>
        <v>33</v>
      </c>
      <c r="L98" s="156">
        <f t="shared" ref="L98:L101" si="62">(E98+K98)/E98</f>
        <v>1.0674846625766872</v>
      </c>
      <c r="M98" s="157">
        <f t="shared" si="54"/>
        <v>458.08620689655169</v>
      </c>
      <c r="N98" s="158">
        <f t="shared" si="55"/>
        <v>30.913793103448313</v>
      </c>
      <c r="O98" s="158">
        <f t="shared" si="56"/>
        <v>489</v>
      </c>
      <c r="P98" s="158">
        <f t="shared" si="57"/>
        <v>489</v>
      </c>
      <c r="Q98" s="158"/>
      <c r="S98" s="30">
        <v>17</v>
      </c>
      <c r="T98" s="1" t="s">
        <v>189</v>
      </c>
      <c r="U98" s="136">
        <v>77</v>
      </c>
      <c r="V98" s="136">
        <v>0</v>
      </c>
      <c r="W98" s="136">
        <v>11</v>
      </c>
      <c r="X98" s="136">
        <v>0</v>
      </c>
      <c r="Y98" s="20">
        <f t="shared" si="58"/>
        <v>572</v>
      </c>
      <c r="Z98" s="44">
        <f>'liczba dni zwłoki'!$E$21</f>
        <v>0</v>
      </c>
      <c r="AA98" s="44">
        <f>'liczba dni zwłoki'!$F$21</f>
        <v>99</v>
      </c>
      <c r="AB98" s="43">
        <f t="shared" si="59"/>
        <v>12</v>
      </c>
      <c r="AC98" s="45">
        <f>'liczba dni zwłoki'!$H$21</f>
        <v>0</v>
      </c>
      <c r="AD98" s="45">
        <f>'liczba dni zwłoki'!$I$21</f>
        <v>99</v>
      </c>
      <c r="AE98" s="45">
        <f t="shared" si="60"/>
        <v>12</v>
      </c>
    </row>
    <row r="99" spans="1:31" ht="16.5" thickTop="1" thickBot="1" x14ac:dyDescent="0.3">
      <c r="A99" s="30">
        <v>8</v>
      </c>
      <c r="B99" s="1" t="s">
        <v>13</v>
      </c>
      <c r="C99" s="2">
        <v>78</v>
      </c>
      <c r="D99" s="2">
        <v>11</v>
      </c>
      <c r="E99" s="20">
        <f t="shared" si="61"/>
        <v>489</v>
      </c>
      <c r="F99" s="44">
        <f>'liczba dni zwłoki'!$E$12</f>
        <v>240</v>
      </c>
      <c r="G99" s="44">
        <f>'liczba dni zwłoki'!$F$12</f>
        <v>132</v>
      </c>
      <c r="H99" s="47">
        <f t="shared" si="51"/>
        <v>46</v>
      </c>
      <c r="I99" s="45">
        <f>'liczba dni zwłoki'!$H$12</f>
        <v>144</v>
      </c>
      <c r="J99" s="45">
        <f>'liczba dni zwłoki'!$I$12</f>
        <v>130</v>
      </c>
      <c r="K99" s="46">
        <f t="shared" si="52"/>
        <v>33</v>
      </c>
      <c r="L99" s="156">
        <f t="shared" si="62"/>
        <v>1.0674846625766872</v>
      </c>
      <c r="M99" s="157">
        <f t="shared" si="54"/>
        <v>458.08620689655169</v>
      </c>
      <c r="N99" s="158">
        <f t="shared" si="55"/>
        <v>30.913793103448313</v>
      </c>
      <c r="O99" s="158">
        <f t="shared" si="56"/>
        <v>489</v>
      </c>
      <c r="P99" s="158">
        <f t="shared" si="57"/>
        <v>489</v>
      </c>
      <c r="Q99" s="158"/>
      <c r="S99" s="30">
        <v>18</v>
      </c>
      <c r="T99" s="1" t="s">
        <v>190</v>
      </c>
      <c r="U99" s="136">
        <v>76</v>
      </c>
      <c r="V99" s="136">
        <v>0</v>
      </c>
      <c r="W99" s="136">
        <v>11</v>
      </c>
      <c r="X99" s="136">
        <v>0</v>
      </c>
      <c r="Y99" s="20">
        <f t="shared" si="58"/>
        <v>566</v>
      </c>
      <c r="Z99" s="44">
        <f>'liczba dni zwłoki'!$E$22</f>
        <v>0</v>
      </c>
      <c r="AA99" s="44">
        <f>'liczba dni zwłoki'!$F$22</f>
        <v>69</v>
      </c>
      <c r="AB99" s="43">
        <f t="shared" si="59"/>
        <v>9</v>
      </c>
      <c r="AC99" s="45">
        <f>'liczba dni zwłoki'!$H$22</f>
        <v>0</v>
      </c>
      <c r="AD99" s="45">
        <f>'liczba dni zwłoki'!$I$22</f>
        <v>69</v>
      </c>
      <c r="AE99" s="45">
        <f t="shared" si="60"/>
        <v>9</v>
      </c>
    </row>
    <row r="100" spans="1:31" ht="16.5" thickTop="1" thickBot="1" x14ac:dyDescent="0.3">
      <c r="A100" s="30">
        <v>9</v>
      </c>
      <c r="B100" s="1" t="s">
        <v>14</v>
      </c>
      <c r="C100" s="2">
        <v>77</v>
      </c>
      <c r="D100" s="2">
        <v>11</v>
      </c>
      <c r="E100" s="20">
        <f t="shared" si="61"/>
        <v>484</v>
      </c>
      <c r="F100" s="44">
        <f>'liczba dni zwłoki'!$E$13</f>
        <v>212</v>
      </c>
      <c r="G100" s="44">
        <f>'liczba dni zwłoki'!$F$13</f>
        <v>132</v>
      </c>
      <c r="H100" s="47">
        <f t="shared" si="51"/>
        <v>42</v>
      </c>
      <c r="I100" s="45">
        <f>'liczba dni zwłoki'!$H$13</f>
        <v>144</v>
      </c>
      <c r="J100" s="45">
        <f>'liczba dni zwłoki'!$I$13</f>
        <v>130</v>
      </c>
      <c r="K100" s="46">
        <f t="shared" si="52"/>
        <v>33</v>
      </c>
      <c r="L100" s="156">
        <f t="shared" si="62"/>
        <v>1.0681818181818181</v>
      </c>
      <c r="M100" s="157">
        <f t="shared" si="54"/>
        <v>453.10638297872345</v>
      </c>
      <c r="N100" s="158">
        <f t="shared" si="55"/>
        <v>30.893617021276555</v>
      </c>
      <c r="O100" s="158">
        <f t="shared" si="56"/>
        <v>484</v>
      </c>
      <c r="P100" s="158">
        <f t="shared" si="57"/>
        <v>484</v>
      </c>
      <c r="Q100" s="158"/>
      <c r="S100" s="30">
        <v>19</v>
      </c>
      <c r="T100" s="1" t="s">
        <v>240</v>
      </c>
      <c r="U100" s="136">
        <v>76</v>
      </c>
      <c r="V100" s="136">
        <v>0</v>
      </c>
      <c r="W100" s="136">
        <v>11</v>
      </c>
      <c r="X100" s="136">
        <v>0</v>
      </c>
      <c r="Y100" s="20">
        <f t="shared" si="58"/>
        <v>566</v>
      </c>
      <c r="Z100" s="44">
        <f>'liczba dni zwłoki'!$E$23</f>
        <v>0</v>
      </c>
      <c r="AA100" s="44">
        <f>'liczba dni zwłoki'!$F$23</f>
        <v>36</v>
      </c>
      <c r="AB100" s="43">
        <v>0</v>
      </c>
      <c r="AC100" s="45">
        <f>'liczba dni zwłoki'!$H$23</f>
        <v>0</v>
      </c>
      <c r="AD100" s="45">
        <f>'liczba dni zwłoki'!$I$23</f>
        <v>36</v>
      </c>
      <c r="AE100" s="45">
        <v>0</v>
      </c>
    </row>
    <row r="101" spans="1:31" ht="16.5" thickTop="1" thickBot="1" x14ac:dyDescent="0.3">
      <c r="A101" s="30">
        <v>10</v>
      </c>
      <c r="B101" s="1" t="s">
        <v>36</v>
      </c>
      <c r="C101" s="2">
        <v>77</v>
      </c>
      <c r="D101" s="22">
        <v>11</v>
      </c>
      <c r="E101" s="23">
        <f t="shared" si="61"/>
        <v>484</v>
      </c>
      <c r="F101" s="44">
        <f>'liczba dni zwłoki'!$E$14</f>
        <v>181</v>
      </c>
      <c r="G101" s="44">
        <f>'liczba dni zwłoki'!$F$14</f>
        <v>132</v>
      </c>
      <c r="H101" s="47">
        <f t="shared" si="51"/>
        <v>38</v>
      </c>
      <c r="I101" s="45">
        <f>'liczba dni zwłoki'!$H$14</f>
        <v>138</v>
      </c>
      <c r="J101" s="45">
        <f>'liczba dni zwłoki'!$I$14</f>
        <v>130</v>
      </c>
      <c r="K101" s="46">
        <f t="shared" si="52"/>
        <v>32</v>
      </c>
      <c r="L101" s="156">
        <f t="shared" si="62"/>
        <v>1.0661157024793388</v>
      </c>
      <c r="M101" s="157">
        <f t="shared" si="54"/>
        <v>453.98449612403101</v>
      </c>
      <c r="N101" s="158">
        <f t="shared" si="55"/>
        <v>30.015503875968989</v>
      </c>
      <c r="O101" s="158">
        <f t="shared" si="56"/>
        <v>484</v>
      </c>
      <c r="P101" s="158">
        <f>O101-Q101</f>
        <v>104.2480246623627</v>
      </c>
      <c r="Q101" s="158">
        <f>N102</f>
        <v>379.7519753376373</v>
      </c>
      <c r="X101" s="24" t="s">
        <v>47</v>
      </c>
      <c r="Y101" s="33">
        <f>SUM(Y92:Y100)</f>
        <v>5136</v>
      </c>
      <c r="Z101" s="33"/>
      <c r="AA101" s="33"/>
      <c r="AB101" s="34">
        <f>SUM(AB92:AB100)</f>
        <v>190</v>
      </c>
      <c r="AC101" s="34"/>
      <c r="AD101" s="34"/>
      <c r="AE101" s="34">
        <f>SUM(AE92:AE100)</f>
        <v>157</v>
      </c>
    </row>
    <row r="102" spans="1:31" ht="16.5" thickTop="1" thickBot="1" x14ac:dyDescent="0.3">
      <c r="A102" s="12"/>
      <c r="B102" s="13"/>
      <c r="C102" s="14"/>
      <c r="D102" s="24" t="s">
        <v>46</v>
      </c>
      <c r="E102" s="35">
        <f>SUM(E92:E101)</f>
        <v>4905</v>
      </c>
      <c r="F102" s="35"/>
      <c r="G102" s="35"/>
      <c r="H102" s="25">
        <f>SUM(H92:H101)</f>
        <v>566</v>
      </c>
      <c r="I102" s="25"/>
      <c r="J102" s="25"/>
      <c r="K102" s="25">
        <f t="shared" ref="K102" si="63">SUM(K92:K101)</f>
        <v>413</v>
      </c>
      <c r="L102" s="155"/>
      <c r="M102" s="159">
        <f>SUM(M92:M101)</f>
        <v>4525.2480246623627</v>
      </c>
      <c r="N102" s="159">
        <f t="shared" si="55"/>
        <v>379.7519753376373</v>
      </c>
      <c r="O102" s="159">
        <f t="shared" si="56"/>
        <v>4905</v>
      </c>
      <c r="P102" s="159">
        <f>SUM(P92:P101)</f>
        <v>4525.2480246623627</v>
      </c>
      <c r="Q102" s="159">
        <f>SUM(Q92:Q101)</f>
        <v>379.7519753376373</v>
      </c>
    </row>
    <row r="103" spans="1:31" ht="15.75" thickTop="1" x14ac:dyDescent="0.25">
      <c r="A103" s="3"/>
      <c r="B103" s="8"/>
      <c r="C103" s="4"/>
      <c r="D103" s="4"/>
      <c r="E103" s="15"/>
      <c r="F103" s="4"/>
      <c r="G103" s="4"/>
      <c r="H103" s="16"/>
      <c r="I103" s="16"/>
      <c r="J103" s="16"/>
    </row>
    <row r="104" spans="1:31" x14ac:dyDescent="0.25">
      <c r="A104" s="3"/>
      <c r="B104" s="8"/>
      <c r="C104" s="4"/>
      <c r="D104" s="4"/>
      <c r="E104" s="15"/>
      <c r="F104" s="4"/>
      <c r="G104" s="4"/>
      <c r="H104" s="16"/>
      <c r="I104" s="16"/>
      <c r="J104" s="16"/>
    </row>
    <row r="105" spans="1:31" x14ac:dyDescent="0.25">
      <c r="A105" s="3"/>
      <c r="B105" s="8"/>
      <c r="C105" s="4"/>
      <c r="D105" s="4"/>
      <c r="E105" s="15"/>
      <c r="F105" s="4"/>
      <c r="G105" s="4"/>
      <c r="H105" s="16"/>
      <c r="I105" s="16"/>
      <c r="J105" s="16"/>
    </row>
    <row r="106" spans="1:31" ht="32.25" customHeight="1" x14ac:dyDescent="0.25">
      <c r="A106" s="3"/>
      <c r="B106" s="8"/>
      <c r="C106" s="4"/>
      <c r="D106" s="4"/>
      <c r="E106" s="15"/>
      <c r="F106" s="4"/>
      <c r="G106" s="4"/>
      <c r="H106" s="16"/>
      <c r="I106" s="16"/>
      <c r="J106" s="16"/>
    </row>
    <row r="109" spans="1:31" ht="18.75" x14ac:dyDescent="0.3">
      <c r="A109" s="198" t="s">
        <v>54</v>
      </c>
      <c r="B109" s="198"/>
      <c r="C109" s="198"/>
      <c r="D109" s="198"/>
      <c r="E109" s="198"/>
      <c r="F109" s="198"/>
      <c r="G109" s="198"/>
      <c r="H109" s="198"/>
      <c r="I109" s="198"/>
      <c r="J109" s="198"/>
      <c r="K109" s="198"/>
      <c r="L109" s="134"/>
      <c r="M109" s="134"/>
      <c r="N109" s="134"/>
      <c r="O109" s="134"/>
      <c r="P109" s="134"/>
      <c r="Q109" s="134"/>
      <c r="R109" s="132"/>
      <c r="S109" s="198" t="s">
        <v>54</v>
      </c>
      <c r="T109" s="198"/>
      <c r="U109" s="198"/>
      <c r="V109" s="198"/>
      <c r="W109" s="198"/>
      <c r="X109" s="198"/>
      <c r="Y109" s="198"/>
      <c r="Z109" s="198"/>
      <c r="AA109" s="198"/>
      <c r="AB109" s="198"/>
      <c r="AC109" s="198"/>
      <c r="AD109" s="198"/>
      <c r="AE109" s="198"/>
    </row>
    <row r="110" spans="1:31" ht="15.75" thickBot="1" x14ac:dyDescent="0.3">
      <c r="C110" s="18"/>
      <c r="D110" s="18"/>
    </row>
    <row r="111" spans="1:31" ht="35.25" customHeight="1" thickTop="1" thickBot="1" x14ac:dyDescent="0.3">
      <c r="F111" s="187" t="s">
        <v>152</v>
      </c>
      <c r="G111" s="188"/>
      <c r="H111" s="189"/>
      <c r="I111" s="174" t="s">
        <v>151</v>
      </c>
      <c r="J111" s="175"/>
      <c r="K111" s="176"/>
      <c r="L111" s="153"/>
      <c r="M111" s="153"/>
      <c r="N111" s="153"/>
      <c r="O111" s="153"/>
      <c r="P111" s="153"/>
      <c r="Q111" s="153"/>
      <c r="Z111" s="187" t="s">
        <v>152</v>
      </c>
      <c r="AA111" s="188"/>
      <c r="AB111" s="189"/>
      <c r="AC111" s="174" t="s">
        <v>151</v>
      </c>
      <c r="AD111" s="175"/>
      <c r="AE111" s="176"/>
    </row>
    <row r="112" spans="1:31" ht="45.75" customHeight="1" thickTop="1" thickBot="1" x14ac:dyDescent="0.3">
      <c r="A112" s="177" t="s">
        <v>0</v>
      </c>
      <c r="B112" s="179" t="s">
        <v>1</v>
      </c>
      <c r="C112" s="183" t="s">
        <v>2</v>
      </c>
      <c r="D112" s="184"/>
      <c r="E112" s="181" t="s">
        <v>3</v>
      </c>
      <c r="F112" s="190" t="s">
        <v>38</v>
      </c>
      <c r="G112" s="191"/>
      <c r="H112" s="185" t="s">
        <v>37</v>
      </c>
      <c r="I112" s="192" t="s">
        <v>150</v>
      </c>
      <c r="J112" s="193"/>
      <c r="K112" s="173" t="s">
        <v>48</v>
      </c>
      <c r="L112" s="166" t="s">
        <v>243</v>
      </c>
      <c r="M112" s="168" t="s">
        <v>241</v>
      </c>
      <c r="N112" s="168" t="s">
        <v>185</v>
      </c>
      <c r="O112" s="168" t="s">
        <v>183</v>
      </c>
      <c r="P112" s="168" t="s">
        <v>244</v>
      </c>
      <c r="Q112" s="168" t="s">
        <v>245</v>
      </c>
      <c r="S112" s="177" t="s">
        <v>0</v>
      </c>
      <c r="T112" s="179" t="s">
        <v>1</v>
      </c>
      <c r="U112" s="194" t="s">
        <v>2</v>
      </c>
      <c r="V112" s="195"/>
      <c r="W112" s="195"/>
      <c r="X112" s="196"/>
      <c r="Y112" s="181" t="s">
        <v>3</v>
      </c>
      <c r="Z112" s="197" t="s">
        <v>38</v>
      </c>
      <c r="AA112" s="197"/>
      <c r="AB112" s="185" t="s">
        <v>37</v>
      </c>
      <c r="AC112" s="192" t="s">
        <v>150</v>
      </c>
      <c r="AD112" s="193"/>
      <c r="AE112" s="171" t="s">
        <v>48</v>
      </c>
    </row>
    <row r="113" spans="1:31" ht="18" customHeight="1" thickTop="1" thickBot="1" x14ac:dyDescent="0.3">
      <c r="A113" s="178"/>
      <c r="B113" s="180"/>
      <c r="C113" s="19" t="s">
        <v>4</v>
      </c>
      <c r="D113" s="19" t="s">
        <v>5</v>
      </c>
      <c r="E113" s="182"/>
      <c r="F113" s="78" t="s">
        <v>197</v>
      </c>
      <c r="G113" s="78" t="s">
        <v>198</v>
      </c>
      <c r="H113" s="186"/>
      <c r="I113" s="80" t="s">
        <v>197</v>
      </c>
      <c r="J113" s="79" t="s">
        <v>198</v>
      </c>
      <c r="K113" s="173"/>
      <c r="L113" s="167"/>
      <c r="M113" s="169"/>
      <c r="N113" s="169"/>
      <c r="O113" s="169"/>
      <c r="P113" s="169"/>
      <c r="Q113" s="169"/>
      <c r="S113" s="178"/>
      <c r="T113" s="180"/>
      <c r="U113" s="28" t="s">
        <v>44</v>
      </c>
      <c r="V113" s="19" t="s">
        <v>4</v>
      </c>
      <c r="W113" s="29" t="s">
        <v>45</v>
      </c>
      <c r="X113" s="19" t="s">
        <v>5</v>
      </c>
      <c r="Y113" s="182"/>
      <c r="Z113" s="78" t="s">
        <v>197</v>
      </c>
      <c r="AA113" s="52" t="s">
        <v>198</v>
      </c>
      <c r="AB113" s="186"/>
      <c r="AC113" s="79" t="s">
        <v>197</v>
      </c>
      <c r="AD113" s="80" t="s">
        <v>198</v>
      </c>
      <c r="AE113" s="172"/>
    </row>
    <row r="114" spans="1:31" ht="16.5" thickTop="1" thickBot="1" x14ac:dyDescent="0.3">
      <c r="A114" s="30">
        <v>1</v>
      </c>
      <c r="B114" s="1" t="s">
        <v>6</v>
      </c>
      <c r="C114" s="2">
        <v>39</v>
      </c>
      <c r="D114" s="2">
        <v>1</v>
      </c>
      <c r="E114" s="20">
        <f>C114*5+D114*9</f>
        <v>204</v>
      </c>
      <c r="F114" s="44">
        <f>'liczba dni zwłoki'!$E$5</f>
        <v>455</v>
      </c>
      <c r="G114" s="44">
        <f>'liczba dni zwłoki'!$F$5</f>
        <v>132</v>
      </c>
      <c r="H114" s="47">
        <f>ROUND(((E114*0.1*F114)/365)+((E114*0.08*G114)/365),0)</f>
        <v>31</v>
      </c>
      <c r="I114" s="45">
        <f>'liczba dni zwłoki'!$H$5</f>
        <v>323</v>
      </c>
      <c r="J114" s="45">
        <f>'liczba dni zwłoki'!$I$5</f>
        <v>130</v>
      </c>
      <c r="K114" s="46">
        <f>ROUND((((E114*0.1*I114)/365)+((E114*0.08*J114)/365)),0)</f>
        <v>24</v>
      </c>
      <c r="L114" s="156">
        <f>(E114+K114)/E114</f>
        <v>1.1176470588235294</v>
      </c>
      <c r="M114" s="157">
        <f>E114/L114</f>
        <v>182.52631578947367</v>
      </c>
      <c r="N114" s="158">
        <f>E114-M114</f>
        <v>21.473684210526329</v>
      </c>
      <c r="O114" s="158">
        <f>M114+N114</f>
        <v>204</v>
      </c>
      <c r="P114" s="158">
        <f>O114</f>
        <v>204</v>
      </c>
      <c r="Q114" s="158"/>
      <c r="S114" s="30">
        <v>11</v>
      </c>
      <c r="T114" s="1" t="s">
        <v>39</v>
      </c>
      <c r="U114" s="137">
        <v>40</v>
      </c>
      <c r="V114" s="137">
        <v>0</v>
      </c>
      <c r="W114" s="137">
        <v>0</v>
      </c>
      <c r="X114" s="137">
        <v>0</v>
      </c>
      <c r="Y114" s="20">
        <f>U114*6+V114*5+W114*10+X114*9</f>
        <v>240</v>
      </c>
      <c r="Z114" s="44">
        <f>'liczba dni zwłoki'!$E$15</f>
        <v>149</v>
      </c>
      <c r="AA114" s="44">
        <f>'liczba dni zwłoki'!$F$15</f>
        <v>132</v>
      </c>
      <c r="AB114" s="43">
        <f>ROUND((((Y114*0.1*Z114)/365)+((Y114*0.08*AA114)/365)),0)</f>
        <v>17</v>
      </c>
      <c r="AC114" s="45">
        <f>'liczba dni zwłoki'!$H$15</f>
        <v>106</v>
      </c>
      <c r="AD114" s="45">
        <f>'liczba dni zwłoki'!$I$15</f>
        <v>130</v>
      </c>
      <c r="AE114" s="45">
        <f>ROUND((((Y114*0.1*AC114)/365)+((Y114*0.08*AD114)/365)),0)</f>
        <v>14</v>
      </c>
    </row>
    <row r="115" spans="1:31" ht="16.5" thickTop="1" thickBot="1" x14ac:dyDescent="0.3">
      <c r="A115" s="30">
        <v>2</v>
      </c>
      <c r="B115" s="1" t="s">
        <v>7</v>
      </c>
      <c r="C115" s="2">
        <v>39</v>
      </c>
      <c r="D115" s="2">
        <v>1</v>
      </c>
      <c r="E115" s="20">
        <f>+C115*5+D115*9</f>
        <v>204</v>
      </c>
      <c r="F115" s="44">
        <f>'liczba dni zwłoki'!$E$6</f>
        <v>422</v>
      </c>
      <c r="G115" s="44">
        <f>'liczba dni zwłoki'!$F$6</f>
        <v>132</v>
      </c>
      <c r="H115" s="47">
        <f t="shared" ref="H115:H123" si="64">ROUND(((E115*0.1*F115)/365)+((E115*0.08*G115)/365),0)</f>
        <v>29</v>
      </c>
      <c r="I115" s="45">
        <f>'liczba dni zwłoki'!$H$6</f>
        <v>290</v>
      </c>
      <c r="J115" s="45">
        <f>'liczba dni zwłoki'!$I$6</f>
        <v>130</v>
      </c>
      <c r="K115" s="46">
        <f t="shared" ref="K115:K123" si="65">ROUND((((E115*0.1*I115)/365)+((E115*0.08*J115)/365)),0)</f>
        <v>22</v>
      </c>
      <c r="L115" s="156">
        <f t="shared" ref="L115:L118" si="66">(E115+K115)/E115</f>
        <v>1.107843137254902</v>
      </c>
      <c r="M115" s="157">
        <f t="shared" ref="M115:M123" si="67">E115/L115</f>
        <v>184.14159292035399</v>
      </c>
      <c r="N115" s="158">
        <f t="shared" ref="N115:N124" si="68">E115-M115</f>
        <v>19.858407079646014</v>
      </c>
      <c r="O115" s="158">
        <f t="shared" ref="O115:O124" si="69">M115+N115</f>
        <v>204</v>
      </c>
      <c r="P115" s="158">
        <f t="shared" ref="P115:P122" si="70">O115</f>
        <v>204</v>
      </c>
      <c r="Q115" s="158"/>
      <c r="S115" s="30">
        <v>12</v>
      </c>
      <c r="T115" s="1" t="s">
        <v>40</v>
      </c>
      <c r="U115" s="137">
        <v>40</v>
      </c>
      <c r="V115" s="137">
        <v>0</v>
      </c>
      <c r="W115" s="137">
        <v>0</v>
      </c>
      <c r="X115" s="137">
        <v>0</v>
      </c>
      <c r="Y115" s="20">
        <f t="shared" ref="Y115:Y122" si="71">U115*6+V115*5+W115*10+X115*9</f>
        <v>240</v>
      </c>
      <c r="Z115" s="44">
        <f>'liczba dni zwłoki'!$E$16</f>
        <v>120</v>
      </c>
      <c r="AA115" s="44">
        <f>'liczba dni zwłoki'!$F$16</f>
        <v>132</v>
      </c>
      <c r="AB115" s="43">
        <f t="shared" ref="AB115:AB118" si="72">ROUND((((Y115*0.1*Z115)/365)+((Y115*0.08*AA115)/365)),0)</f>
        <v>15</v>
      </c>
      <c r="AC115" s="45">
        <f>'liczba dni zwłoki'!$H$16</f>
        <v>77</v>
      </c>
      <c r="AD115" s="45">
        <f>'liczba dni zwłoki'!$I$16</f>
        <v>130</v>
      </c>
      <c r="AE115" s="45">
        <f t="shared" ref="AE115:AE117" si="73">ROUND((((Y115*0.1*AC115)/365)+((Y115*0.08*AD115)/365)),0)</f>
        <v>12</v>
      </c>
    </row>
    <row r="116" spans="1:31" ht="16.5" thickTop="1" thickBot="1" x14ac:dyDescent="0.3">
      <c r="A116" s="30">
        <v>3</v>
      </c>
      <c r="B116" s="1" t="s">
        <v>8</v>
      </c>
      <c r="C116" s="2">
        <v>39</v>
      </c>
      <c r="D116" s="2">
        <v>1</v>
      </c>
      <c r="E116" s="20">
        <f>C116*5+D116*9</f>
        <v>204</v>
      </c>
      <c r="F116" s="44">
        <f>'liczba dni zwłoki'!$E$7</f>
        <v>393</v>
      </c>
      <c r="G116" s="44">
        <f>'liczba dni zwłoki'!$F$7</f>
        <v>132</v>
      </c>
      <c r="H116" s="47">
        <f t="shared" si="64"/>
        <v>28</v>
      </c>
      <c r="I116" s="45">
        <f>'liczba dni zwłoki'!$H$7</f>
        <v>261</v>
      </c>
      <c r="J116" s="45">
        <f>'liczba dni zwłoki'!$I$7</f>
        <v>130</v>
      </c>
      <c r="K116" s="46">
        <f t="shared" si="65"/>
        <v>20</v>
      </c>
      <c r="L116" s="156">
        <f t="shared" si="66"/>
        <v>1.0980392156862746</v>
      </c>
      <c r="M116" s="157">
        <f t="shared" si="67"/>
        <v>185.78571428571428</v>
      </c>
      <c r="N116" s="158">
        <f t="shared" si="68"/>
        <v>18.214285714285722</v>
      </c>
      <c r="O116" s="158">
        <f t="shared" si="69"/>
        <v>204</v>
      </c>
      <c r="P116" s="158">
        <f t="shared" si="70"/>
        <v>204</v>
      </c>
      <c r="Q116" s="158"/>
      <c r="S116" s="30">
        <v>13</v>
      </c>
      <c r="T116" s="1" t="s">
        <v>41</v>
      </c>
      <c r="U116" s="137">
        <v>40</v>
      </c>
      <c r="V116" s="137">
        <v>0</v>
      </c>
      <c r="W116" s="137">
        <v>0</v>
      </c>
      <c r="X116" s="137">
        <v>0</v>
      </c>
      <c r="Y116" s="20">
        <f t="shared" si="71"/>
        <v>240</v>
      </c>
      <c r="Z116" s="44">
        <f>'liczba dni zwłoki'!$E$17</f>
        <v>90</v>
      </c>
      <c r="AA116" s="44">
        <f>'liczba dni zwłoki'!$F$17</f>
        <v>132</v>
      </c>
      <c r="AB116" s="43">
        <f t="shared" si="72"/>
        <v>13</v>
      </c>
      <c r="AC116" s="45">
        <f>'liczba dni zwłoki'!$H$17</f>
        <v>47</v>
      </c>
      <c r="AD116" s="45">
        <f>'liczba dni zwłoki'!$I$17</f>
        <v>130</v>
      </c>
      <c r="AE116" s="45">
        <f t="shared" si="73"/>
        <v>10</v>
      </c>
    </row>
    <row r="117" spans="1:31" ht="16.5" thickTop="1" thickBot="1" x14ac:dyDescent="0.3">
      <c r="A117" s="30">
        <v>4</v>
      </c>
      <c r="B117" s="1" t="s">
        <v>9</v>
      </c>
      <c r="C117" s="2">
        <v>39</v>
      </c>
      <c r="D117" s="2">
        <v>1</v>
      </c>
      <c r="E117" s="20">
        <f>C117*5+D117*9</f>
        <v>204</v>
      </c>
      <c r="F117" s="44">
        <f>'liczba dni zwłoki'!$E$8</f>
        <v>363</v>
      </c>
      <c r="G117" s="44">
        <f>'liczba dni zwłoki'!$F$8</f>
        <v>132</v>
      </c>
      <c r="H117" s="47">
        <f t="shared" si="64"/>
        <v>26</v>
      </c>
      <c r="I117" s="45">
        <f>'liczba dni zwłoki'!$H$8</f>
        <v>231</v>
      </c>
      <c r="J117" s="45">
        <f>'liczba dni zwłoki'!$I$8</f>
        <v>130</v>
      </c>
      <c r="K117" s="46">
        <f t="shared" si="65"/>
        <v>19</v>
      </c>
      <c r="L117" s="156">
        <f t="shared" si="66"/>
        <v>1.0931372549019607</v>
      </c>
      <c r="M117" s="157">
        <f t="shared" si="67"/>
        <v>186.61883408071751</v>
      </c>
      <c r="N117" s="158">
        <f t="shared" si="68"/>
        <v>17.381165919282495</v>
      </c>
      <c r="O117" s="158">
        <f t="shared" si="69"/>
        <v>204</v>
      </c>
      <c r="P117" s="158">
        <f t="shared" si="70"/>
        <v>204</v>
      </c>
      <c r="Q117" s="158"/>
      <c r="S117" s="30">
        <v>14</v>
      </c>
      <c r="T117" s="1" t="s">
        <v>42</v>
      </c>
      <c r="U117" s="137">
        <v>40</v>
      </c>
      <c r="V117" s="137">
        <v>0</v>
      </c>
      <c r="W117" s="137">
        <v>0</v>
      </c>
      <c r="X117" s="137">
        <v>0</v>
      </c>
      <c r="Y117" s="20">
        <f t="shared" si="71"/>
        <v>240</v>
      </c>
      <c r="Z117" s="44">
        <f>'liczba dni zwłoki'!$E$18</f>
        <v>58</v>
      </c>
      <c r="AA117" s="44">
        <f>'liczba dni zwłoki'!$F$18</f>
        <v>132</v>
      </c>
      <c r="AB117" s="43">
        <f t="shared" si="72"/>
        <v>11</v>
      </c>
      <c r="AC117" s="45">
        <f>'liczba dni zwłoki'!$H$18</f>
        <v>15</v>
      </c>
      <c r="AD117" s="45">
        <f>'liczba dni zwłoki'!$I$18</f>
        <v>130</v>
      </c>
      <c r="AE117" s="45">
        <f t="shared" si="73"/>
        <v>8</v>
      </c>
    </row>
    <row r="118" spans="1:31" ht="16.5" thickTop="1" thickBot="1" x14ac:dyDescent="0.3">
      <c r="A118" s="30">
        <v>5</v>
      </c>
      <c r="B118" s="1" t="s">
        <v>10</v>
      </c>
      <c r="C118" s="2">
        <v>39</v>
      </c>
      <c r="D118" s="2">
        <v>1</v>
      </c>
      <c r="E118" s="20">
        <f t="shared" ref="E118:E123" si="74">C118*5+D118*9</f>
        <v>204</v>
      </c>
      <c r="F118" s="44">
        <f>'liczba dni zwłoki'!$E$9</f>
        <v>330</v>
      </c>
      <c r="G118" s="44">
        <f>'liczba dni zwłoki'!$F$9</f>
        <v>132</v>
      </c>
      <c r="H118" s="47">
        <f t="shared" si="64"/>
        <v>24</v>
      </c>
      <c r="I118" s="45">
        <f>'liczba dni zwłoki'!$H$9</f>
        <v>198</v>
      </c>
      <c r="J118" s="45">
        <f>'liczba dni zwłoki'!$I$9</f>
        <v>130</v>
      </c>
      <c r="K118" s="46">
        <f t="shared" si="65"/>
        <v>17</v>
      </c>
      <c r="L118" s="156">
        <f t="shared" si="66"/>
        <v>1.0833333333333333</v>
      </c>
      <c r="M118" s="157">
        <f t="shared" si="67"/>
        <v>188.30769230769232</v>
      </c>
      <c r="N118" s="158">
        <f t="shared" si="68"/>
        <v>15.692307692307679</v>
      </c>
      <c r="O118" s="158">
        <f t="shared" si="69"/>
        <v>204</v>
      </c>
      <c r="P118" s="158">
        <f t="shared" si="70"/>
        <v>204</v>
      </c>
      <c r="Q118" s="158"/>
      <c r="S118" s="30">
        <v>15</v>
      </c>
      <c r="T118" s="1" t="s">
        <v>43</v>
      </c>
      <c r="U118" s="137">
        <v>40</v>
      </c>
      <c r="V118" s="137">
        <v>0</v>
      </c>
      <c r="W118" s="137">
        <v>0</v>
      </c>
      <c r="X118" s="137">
        <v>0</v>
      </c>
      <c r="Y118" s="20">
        <f t="shared" si="71"/>
        <v>240</v>
      </c>
      <c r="Z118" s="44">
        <f>'liczba dni zwłoki'!$E$19</f>
        <v>28</v>
      </c>
      <c r="AA118" s="44">
        <f>'liczba dni zwłoki'!$F$19</f>
        <v>132</v>
      </c>
      <c r="AB118" s="43">
        <f t="shared" si="72"/>
        <v>9</v>
      </c>
      <c r="AC118" s="45">
        <f>'liczba dni zwłoki'!$H$19</f>
        <v>0</v>
      </c>
      <c r="AD118" s="45">
        <f>'liczba dni zwłoki'!$I$19</f>
        <v>130</v>
      </c>
      <c r="AE118" s="45">
        <v>0</v>
      </c>
    </row>
    <row r="119" spans="1:31" ht="16.5" thickTop="1" thickBot="1" x14ac:dyDescent="0.3">
      <c r="A119" s="30">
        <v>6</v>
      </c>
      <c r="B119" s="1" t="s">
        <v>11</v>
      </c>
      <c r="C119" s="2">
        <v>39</v>
      </c>
      <c r="D119" s="2">
        <v>1</v>
      </c>
      <c r="E119" s="20">
        <f t="shared" si="74"/>
        <v>204</v>
      </c>
      <c r="F119" s="44">
        <f>'liczba dni zwłoki'!$E$10</f>
        <v>302</v>
      </c>
      <c r="G119" s="44">
        <f>'liczba dni zwłoki'!$F$10</f>
        <v>132</v>
      </c>
      <c r="H119" s="47">
        <f t="shared" si="64"/>
        <v>23</v>
      </c>
      <c r="I119" s="45">
        <f>'liczba dni zwłoki'!$H$10</f>
        <v>170</v>
      </c>
      <c r="J119" s="45">
        <f>'liczba dni zwłoki'!$I$10</f>
        <v>130</v>
      </c>
      <c r="K119" s="46">
        <f t="shared" si="65"/>
        <v>15</v>
      </c>
      <c r="L119" s="156">
        <f>(E119+K119)/E119</f>
        <v>1.0735294117647058</v>
      </c>
      <c r="M119" s="157">
        <f t="shared" si="67"/>
        <v>190.02739726027397</v>
      </c>
      <c r="N119" s="158">
        <f t="shared" si="68"/>
        <v>13.972602739726028</v>
      </c>
      <c r="O119" s="158">
        <f t="shared" si="69"/>
        <v>204</v>
      </c>
      <c r="P119" s="158">
        <f t="shared" si="70"/>
        <v>204</v>
      </c>
      <c r="Q119" s="158"/>
      <c r="S119" s="30">
        <v>16</v>
      </c>
      <c r="T119" s="1" t="s">
        <v>188</v>
      </c>
      <c r="U119" s="137">
        <v>40</v>
      </c>
      <c r="V119" s="137">
        <v>0</v>
      </c>
      <c r="W119" s="137">
        <v>0</v>
      </c>
      <c r="X119" s="137">
        <v>0</v>
      </c>
      <c r="Y119" s="20">
        <f t="shared" si="71"/>
        <v>240</v>
      </c>
      <c r="Z119" s="44">
        <f>'liczba dni zwłoki'!$E$20</f>
        <v>0</v>
      </c>
      <c r="AA119" s="44">
        <f>'liczba dni zwłoki'!$F$20</f>
        <v>130</v>
      </c>
      <c r="AB119" s="43">
        <v>0</v>
      </c>
      <c r="AC119" s="45">
        <f>'liczba dni zwłoki'!$H$20</f>
        <v>0</v>
      </c>
      <c r="AD119" s="45">
        <f>'liczba dni zwłoki'!$I$20</f>
        <v>129</v>
      </c>
      <c r="AE119" s="45">
        <v>0</v>
      </c>
    </row>
    <row r="120" spans="1:31" ht="16.5" thickTop="1" thickBot="1" x14ac:dyDescent="0.3">
      <c r="A120" s="30">
        <v>7</v>
      </c>
      <c r="B120" s="1" t="s">
        <v>12</v>
      </c>
      <c r="C120" s="2">
        <v>39</v>
      </c>
      <c r="D120" s="2">
        <v>1</v>
      </c>
      <c r="E120" s="20">
        <f t="shared" si="74"/>
        <v>204</v>
      </c>
      <c r="F120" s="44">
        <f>'liczba dni zwłoki'!$E$11</f>
        <v>271</v>
      </c>
      <c r="G120" s="44">
        <f>'liczba dni zwłoki'!$F$11</f>
        <v>132</v>
      </c>
      <c r="H120" s="47">
        <f t="shared" si="64"/>
        <v>21</v>
      </c>
      <c r="I120" s="45">
        <f>'liczba dni zwłoki'!$H$11</f>
        <v>144</v>
      </c>
      <c r="J120" s="45">
        <f>'liczba dni zwłoki'!$I$11</f>
        <v>130</v>
      </c>
      <c r="K120" s="46">
        <f t="shared" si="65"/>
        <v>14</v>
      </c>
      <c r="L120" s="156">
        <f t="shared" ref="L120:L123" si="75">(E120+K120)/E120</f>
        <v>1.0686274509803921</v>
      </c>
      <c r="M120" s="157">
        <f t="shared" si="67"/>
        <v>190.89908256880733</v>
      </c>
      <c r="N120" s="158">
        <f t="shared" si="68"/>
        <v>13.10091743119267</v>
      </c>
      <c r="O120" s="158">
        <f t="shared" si="69"/>
        <v>204</v>
      </c>
      <c r="P120" s="158">
        <f t="shared" si="70"/>
        <v>204</v>
      </c>
      <c r="Q120" s="158"/>
      <c r="S120" s="30">
        <v>17</v>
      </c>
      <c r="T120" s="1" t="s">
        <v>189</v>
      </c>
      <c r="U120" s="137">
        <v>40</v>
      </c>
      <c r="V120" s="137">
        <v>0</v>
      </c>
      <c r="W120" s="137">
        <v>0</v>
      </c>
      <c r="X120" s="137">
        <v>0</v>
      </c>
      <c r="Y120" s="20">
        <f t="shared" si="71"/>
        <v>240</v>
      </c>
      <c r="Z120" s="44">
        <f>'liczba dni zwłoki'!$E$21</f>
        <v>0</v>
      </c>
      <c r="AA120" s="44">
        <f>'liczba dni zwłoki'!$F$21</f>
        <v>99</v>
      </c>
      <c r="AB120" s="43">
        <v>0</v>
      </c>
      <c r="AC120" s="45">
        <f>'liczba dni zwłoki'!$H$21</f>
        <v>0</v>
      </c>
      <c r="AD120" s="45">
        <f>'liczba dni zwłoki'!$I$21</f>
        <v>99</v>
      </c>
      <c r="AE120" s="45">
        <v>0</v>
      </c>
    </row>
    <row r="121" spans="1:31" ht="16.5" thickTop="1" thickBot="1" x14ac:dyDescent="0.3">
      <c r="A121" s="30">
        <v>8</v>
      </c>
      <c r="B121" s="1" t="s">
        <v>13</v>
      </c>
      <c r="C121" s="2">
        <v>39</v>
      </c>
      <c r="D121" s="2">
        <v>1</v>
      </c>
      <c r="E121" s="20">
        <f t="shared" si="74"/>
        <v>204</v>
      </c>
      <c r="F121" s="44">
        <f>'liczba dni zwłoki'!$E$12</f>
        <v>240</v>
      </c>
      <c r="G121" s="44">
        <f>'liczba dni zwłoki'!$F$12</f>
        <v>132</v>
      </c>
      <c r="H121" s="47">
        <f t="shared" si="64"/>
        <v>19</v>
      </c>
      <c r="I121" s="45">
        <f>'liczba dni zwłoki'!$H$12</f>
        <v>144</v>
      </c>
      <c r="J121" s="45">
        <f>'liczba dni zwłoki'!$I$12</f>
        <v>130</v>
      </c>
      <c r="K121" s="46">
        <f t="shared" si="65"/>
        <v>14</v>
      </c>
      <c r="L121" s="156">
        <f t="shared" si="75"/>
        <v>1.0686274509803921</v>
      </c>
      <c r="M121" s="157">
        <f t="shared" si="67"/>
        <v>190.89908256880733</v>
      </c>
      <c r="N121" s="158">
        <f t="shared" si="68"/>
        <v>13.10091743119267</v>
      </c>
      <c r="O121" s="158">
        <f t="shared" si="69"/>
        <v>204</v>
      </c>
      <c r="P121" s="158">
        <f t="shared" si="70"/>
        <v>204</v>
      </c>
      <c r="Q121" s="158"/>
      <c r="S121" s="30">
        <v>18</v>
      </c>
      <c r="T121" s="1" t="s">
        <v>190</v>
      </c>
      <c r="U121" s="137">
        <v>40</v>
      </c>
      <c r="V121" s="137">
        <v>0</v>
      </c>
      <c r="W121" s="137">
        <v>0</v>
      </c>
      <c r="X121" s="137">
        <v>0</v>
      </c>
      <c r="Y121" s="20">
        <f t="shared" si="71"/>
        <v>240</v>
      </c>
      <c r="Z121" s="44">
        <f>'liczba dni zwłoki'!$E$22</f>
        <v>0</v>
      </c>
      <c r="AA121" s="44">
        <f>'liczba dni zwłoki'!$F$22</f>
        <v>69</v>
      </c>
      <c r="AB121" s="43">
        <v>0</v>
      </c>
      <c r="AC121" s="45">
        <f>'liczba dni zwłoki'!$H$22</f>
        <v>0</v>
      </c>
      <c r="AD121" s="45">
        <f>'liczba dni zwłoki'!$I$22</f>
        <v>69</v>
      </c>
      <c r="AE121" s="45">
        <v>0</v>
      </c>
    </row>
    <row r="122" spans="1:31" ht="16.5" thickTop="1" thickBot="1" x14ac:dyDescent="0.3">
      <c r="A122" s="30">
        <v>9</v>
      </c>
      <c r="B122" s="1" t="s">
        <v>14</v>
      </c>
      <c r="C122" s="2">
        <v>40</v>
      </c>
      <c r="D122" s="2">
        <v>0</v>
      </c>
      <c r="E122" s="20">
        <f t="shared" si="74"/>
        <v>200</v>
      </c>
      <c r="F122" s="44">
        <f>'liczba dni zwłoki'!$E$13</f>
        <v>212</v>
      </c>
      <c r="G122" s="44">
        <f>'liczba dni zwłoki'!$F$13</f>
        <v>132</v>
      </c>
      <c r="H122" s="47">
        <f t="shared" si="64"/>
        <v>17</v>
      </c>
      <c r="I122" s="45">
        <f>'liczba dni zwłoki'!$H$13</f>
        <v>144</v>
      </c>
      <c r="J122" s="45">
        <f>'liczba dni zwłoki'!$I$13</f>
        <v>130</v>
      </c>
      <c r="K122" s="46">
        <f t="shared" si="65"/>
        <v>14</v>
      </c>
      <c r="L122" s="156">
        <f t="shared" si="75"/>
        <v>1.07</v>
      </c>
      <c r="M122" s="157">
        <f t="shared" si="67"/>
        <v>186.91588785046727</v>
      </c>
      <c r="N122" s="158">
        <f t="shared" si="68"/>
        <v>13.084112149532729</v>
      </c>
      <c r="O122" s="158">
        <f t="shared" si="69"/>
        <v>200</v>
      </c>
      <c r="P122" s="158">
        <f t="shared" si="70"/>
        <v>200</v>
      </c>
      <c r="Q122" s="158"/>
      <c r="S122" s="30">
        <v>19</v>
      </c>
      <c r="T122" s="1" t="s">
        <v>240</v>
      </c>
      <c r="U122" s="137">
        <v>40</v>
      </c>
      <c r="V122" s="137">
        <v>0</v>
      </c>
      <c r="W122" s="137">
        <v>0</v>
      </c>
      <c r="X122" s="137">
        <v>0</v>
      </c>
      <c r="Y122" s="20">
        <f t="shared" si="71"/>
        <v>240</v>
      </c>
      <c r="Z122" s="44">
        <f>'liczba dni zwłoki'!$E$23</f>
        <v>0</v>
      </c>
      <c r="AA122" s="44">
        <f>'liczba dni zwłoki'!$F$23</f>
        <v>36</v>
      </c>
      <c r="AB122" s="43">
        <v>0</v>
      </c>
      <c r="AC122" s="45">
        <f>'liczba dni zwłoki'!$H$23</f>
        <v>0</v>
      </c>
      <c r="AD122" s="45">
        <f>'liczba dni zwłoki'!$I$23</f>
        <v>36</v>
      </c>
      <c r="AE122" s="45">
        <v>0</v>
      </c>
    </row>
    <row r="123" spans="1:31" ht="16.5" thickTop="1" thickBot="1" x14ac:dyDescent="0.3">
      <c r="A123" s="30">
        <v>10</v>
      </c>
      <c r="B123" s="1" t="s">
        <v>36</v>
      </c>
      <c r="C123" s="2">
        <v>40</v>
      </c>
      <c r="D123" s="22">
        <v>0</v>
      </c>
      <c r="E123" s="23">
        <f t="shared" si="74"/>
        <v>200</v>
      </c>
      <c r="F123" s="44">
        <f>'liczba dni zwłoki'!$E$14</f>
        <v>181</v>
      </c>
      <c r="G123" s="44">
        <f>'liczba dni zwłoki'!$F$14</f>
        <v>132</v>
      </c>
      <c r="H123" s="47">
        <f t="shared" si="64"/>
        <v>16</v>
      </c>
      <c r="I123" s="45">
        <f>'liczba dni zwłoki'!$H$14</f>
        <v>138</v>
      </c>
      <c r="J123" s="45">
        <f>'liczba dni zwłoki'!$I$14</f>
        <v>130</v>
      </c>
      <c r="K123" s="46">
        <f t="shared" si="65"/>
        <v>13</v>
      </c>
      <c r="L123" s="156">
        <f t="shared" si="75"/>
        <v>1.0649999999999999</v>
      </c>
      <c r="M123" s="157">
        <f t="shared" si="67"/>
        <v>187.79342723004694</v>
      </c>
      <c r="N123" s="158">
        <f t="shared" si="68"/>
        <v>12.206572769953056</v>
      </c>
      <c r="O123" s="158">
        <f t="shared" si="69"/>
        <v>200</v>
      </c>
      <c r="P123" s="158">
        <f>O123-Q123</f>
        <v>41.915026862355035</v>
      </c>
      <c r="Q123" s="158">
        <f>N124</f>
        <v>158.08497313764497</v>
      </c>
      <c r="X123" s="24" t="s">
        <v>47</v>
      </c>
      <c r="Y123" s="33">
        <f>SUM(Y114:Y122)</f>
        <v>2160</v>
      </c>
      <c r="Z123" s="33"/>
      <c r="AA123" s="33"/>
      <c r="AB123" s="34">
        <f>SUM(AB114:AB122)</f>
        <v>65</v>
      </c>
      <c r="AC123" s="34"/>
      <c r="AD123" s="34"/>
      <c r="AE123" s="34">
        <f>SUM(AE114:AE122)</f>
        <v>44</v>
      </c>
    </row>
    <row r="124" spans="1:31" ht="16.5" thickTop="1" thickBot="1" x14ac:dyDescent="0.3">
      <c r="A124" s="12"/>
      <c r="B124" s="13"/>
      <c r="C124" s="14"/>
      <c r="D124" s="24" t="s">
        <v>46</v>
      </c>
      <c r="E124" s="35">
        <f>SUM(E114:E123)</f>
        <v>2032</v>
      </c>
      <c r="F124" s="35"/>
      <c r="G124" s="35"/>
      <c r="H124" s="25">
        <f>SUM(H114:H123)</f>
        <v>234</v>
      </c>
      <c r="I124" s="25"/>
      <c r="J124" s="25"/>
      <c r="K124" s="25">
        <f t="shared" ref="K124" si="76">SUM(K114:K123)</f>
        <v>172</v>
      </c>
      <c r="L124" s="155"/>
      <c r="M124" s="159">
        <f>SUM(M114:M123)</f>
        <v>1873.915026862355</v>
      </c>
      <c r="N124" s="159">
        <f t="shared" si="68"/>
        <v>158.08497313764497</v>
      </c>
      <c r="O124" s="159">
        <f t="shared" si="69"/>
        <v>2032</v>
      </c>
      <c r="P124" s="159">
        <f>SUM(P114:P123)</f>
        <v>1873.915026862355</v>
      </c>
      <c r="Q124" s="159">
        <f>SUM(Q114:Q123)</f>
        <v>158.08497313764497</v>
      </c>
    </row>
    <row r="125" spans="1:31" ht="15.75" thickTop="1" x14ac:dyDescent="0.25">
      <c r="A125" s="3"/>
      <c r="B125" s="8"/>
      <c r="C125" s="4"/>
      <c r="D125" s="4"/>
      <c r="E125" s="15"/>
      <c r="F125" s="4"/>
      <c r="G125" s="4"/>
      <c r="H125" s="16"/>
      <c r="I125" s="16"/>
      <c r="J125" s="16"/>
    </row>
    <row r="126" spans="1:31" ht="33" customHeight="1" x14ac:dyDescent="0.25">
      <c r="A126" s="3"/>
      <c r="B126" s="8"/>
      <c r="C126" s="4"/>
      <c r="D126" s="4"/>
      <c r="E126" s="15"/>
      <c r="F126" s="4"/>
      <c r="G126" s="4"/>
      <c r="H126" s="16"/>
      <c r="I126" s="16"/>
      <c r="J126" s="16"/>
    </row>
    <row r="127" spans="1:31" x14ac:dyDescent="0.25">
      <c r="A127" s="3"/>
      <c r="B127" s="8"/>
      <c r="C127" s="4"/>
      <c r="D127" s="4"/>
      <c r="E127" s="15"/>
      <c r="F127" s="4"/>
      <c r="G127" s="4"/>
      <c r="H127" s="16"/>
      <c r="I127" s="16"/>
      <c r="J127" s="16"/>
    </row>
    <row r="128" spans="1:31" x14ac:dyDescent="0.25">
      <c r="A128" s="3"/>
      <c r="B128" s="8"/>
      <c r="C128" s="4"/>
      <c r="D128" s="4"/>
      <c r="E128" s="15"/>
      <c r="F128" s="4"/>
      <c r="G128" s="4"/>
      <c r="H128" s="16"/>
      <c r="I128" s="16"/>
      <c r="J128" s="16"/>
    </row>
    <row r="129" spans="1:31" x14ac:dyDescent="0.25">
      <c r="H129" s="32"/>
      <c r="I129" s="32"/>
      <c r="J129" s="32"/>
    </row>
    <row r="130" spans="1:31" ht="18.75" x14ac:dyDescent="0.3">
      <c r="A130" s="198" t="s">
        <v>55</v>
      </c>
      <c r="B130" s="198"/>
      <c r="C130" s="198"/>
      <c r="D130" s="198"/>
      <c r="E130" s="198"/>
      <c r="F130" s="198"/>
      <c r="G130" s="198"/>
      <c r="H130" s="198"/>
      <c r="I130" s="198"/>
      <c r="J130" s="198"/>
      <c r="K130" s="198"/>
      <c r="L130" s="134"/>
      <c r="M130" s="134"/>
      <c r="N130" s="134"/>
      <c r="O130" s="134"/>
      <c r="P130" s="134"/>
      <c r="Q130" s="134"/>
      <c r="R130" s="132"/>
      <c r="S130" s="198" t="s">
        <v>55</v>
      </c>
      <c r="T130" s="198"/>
      <c r="U130" s="198"/>
      <c r="V130" s="198"/>
      <c r="W130" s="198"/>
      <c r="X130" s="198"/>
      <c r="Y130" s="198"/>
      <c r="Z130" s="198"/>
      <c r="AA130" s="198"/>
      <c r="AB130" s="198"/>
      <c r="AC130" s="198"/>
      <c r="AD130" s="198"/>
      <c r="AE130" s="198"/>
    </row>
    <row r="131" spans="1:31" ht="15.75" thickBot="1" x14ac:dyDescent="0.3">
      <c r="C131" s="18"/>
      <c r="D131" s="18"/>
    </row>
    <row r="132" spans="1:31" ht="33.75" customHeight="1" thickTop="1" thickBot="1" x14ac:dyDescent="0.3">
      <c r="F132" s="187" t="s">
        <v>152</v>
      </c>
      <c r="G132" s="188"/>
      <c r="H132" s="189"/>
      <c r="I132" s="174" t="s">
        <v>151</v>
      </c>
      <c r="J132" s="175"/>
      <c r="K132" s="176"/>
      <c r="L132" s="153"/>
      <c r="M132" s="153"/>
      <c r="N132" s="153"/>
      <c r="O132" s="153"/>
      <c r="P132" s="153"/>
      <c r="Q132" s="153"/>
      <c r="Z132" s="187" t="s">
        <v>152</v>
      </c>
      <c r="AA132" s="188"/>
      <c r="AB132" s="189"/>
      <c r="AC132" s="174" t="s">
        <v>151</v>
      </c>
      <c r="AD132" s="175"/>
      <c r="AE132" s="176"/>
    </row>
    <row r="133" spans="1:31" ht="44.25" customHeight="1" thickTop="1" thickBot="1" x14ac:dyDescent="0.3">
      <c r="A133" s="177" t="s">
        <v>0</v>
      </c>
      <c r="B133" s="179" t="s">
        <v>1</v>
      </c>
      <c r="C133" s="183" t="s">
        <v>2</v>
      </c>
      <c r="D133" s="184"/>
      <c r="E133" s="181" t="s">
        <v>3</v>
      </c>
      <c r="F133" s="190" t="s">
        <v>38</v>
      </c>
      <c r="G133" s="191"/>
      <c r="H133" s="185" t="s">
        <v>37</v>
      </c>
      <c r="I133" s="192" t="s">
        <v>150</v>
      </c>
      <c r="J133" s="193"/>
      <c r="K133" s="173" t="s">
        <v>48</v>
      </c>
      <c r="L133" s="166" t="s">
        <v>243</v>
      </c>
      <c r="M133" s="168" t="s">
        <v>241</v>
      </c>
      <c r="N133" s="168" t="s">
        <v>185</v>
      </c>
      <c r="O133" s="168" t="s">
        <v>183</v>
      </c>
      <c r="P133" s="168" t="s">
        <v>244</v>
      </c>
      <c r="Q133" s="168" t="s">
        <v>245</v>
      </c>
      <c r="S133" s="177" t="s">
        <v>0</v>
      </c>
      <c r="T133" s="179" t="s">
        <v>1</v>
      </c>
      <c r="U133" s="194" t="s">
        <v>2</v>
      </c>
      <c r="V133" s="195"/>
      <c r="W133" s="195"/>
      <c r="X133" s="196"/>
      <c r="Y133" s="181" t="s">
        <v>3</v>
      </c>
      <c r="Z133" s="197" t="s">
        <v>38</v>
      </c>
      <c r="AA133" s="197"/>
      <c r="AB133" s="185" t="s">
        <v>37</v>
      </c>
      <c r="AC133" s="192" t="s">
        <v>150</v>
      </c>
      <c r="AD133" s="193"/>
      <c r="AE133" s="171" t="s">
        <v>48</v>
      </c>
    </row>
    <row r="134" spans="1:31" ht="20.25" customHeight="1" thickTop="1" thickBot="1" x14ac:dyDescent="0.3">
      <c r="A134" s="178"/>
      <c r="B134" s="180"/>
      <c r="C134" s="19" t="s">
        <v>4</v>
      </c>
      <c r="D134" s="19" t="s">
        <v>5</v>
      </c>
      <c r="E134" s="182"/>
      <c r="F134" s="78" t="s">
        <v>197</v>
      </c>
      <c r="G134" s="78" t="s">
        <v>198</v>
      </c>
      <c r="H134" s="186"/>
      <c r="I134" s="80" t="s">
        <v>197</v>
      </c>
      <c r="J134" s="79" t="s">
        <v>198</v>
      </c>
      <c r="K134" s="173"/>
      <c r="L134" s="167"/>
      <c r="M134" s="169"/>
      <c r="N134" s="169"/>
      <c r="O134" s="169"/>
      <c r="P134" s="169"/>
      <c r="Q134" s="169"/>
      <c r="S134" s="178"/>
      <c r="T134" s="180"/>
      <c r="U134" s="28" t="s">
        <v>44</v>
      </c>
      <c r="V134" s="19" t="s">
        <v>4</v>
      </c>
      <c r="W134" s="29" t="s">
        <v>45</v>
      </c>
      <c r="X134" s="19" t="s">
        <v>5</v>
      </c>
      <c r="Y134" s="182"/>
      <c r="Z134" s="78" t="s">
        <v>197</v>
      </c>
      <c r="AA134" s="52" t="s">
        <v>198</v>
      </c>
      <c r="AB134" s="186"/>
      <c r="AC134" s="79" t="s">
        <v>197</v>
      </c>
      <c r="AD134" s="80" t="s">
        <v>198</v>
      </c>
      <c r="AE134" s="172"/>
    </row>
    <row r="135" spans="1:31" ht="16.5" thickTop="1" thickBot="1" x14ac:dyDescent="0.3">
      <c r="A135" s="30">
        <v>1</v>
      </c>
      <c r="B135" s="1" t="s">
        <v>6</v>
      </c>
      <c r="C135" s="2">
        <v>82</v>
      </c>
      <c r="D135" s="2">
        <v>24</v>
      </c>
      <c r="E135" s="20">
        <f>C135*5+D135*9</f>
        <v>626</v>
      </c>
      <c r="F135" s="44">
        <f>'liczba dni zwłoki'!$E$5</f>
        <v>455</v>
      </c>
      <c r="G135" s="44">
        <f>'liczba dni zwłoki'!$F$5</f>
        <v>132</v>
      </c>
      <c r="H135" s="47">
        <f>ROUND(((E135*0.1*F135)/365)+((E135*0.08*G135)/365),0)</f>
        <v>96</v>
      </c>
      <c r="I135" s="45">
        <f>'liczba dni zwłoki'!$H$5</f>
        <v>323</v>
      </c>
      <c r="J135" s="45">
        <f>'liczba dni zwłoki'!$I$5</f>
        <v>130</v>
      </c>
      <c r="K135" s="46">
        <f>ROUND((((E135*0.1*I135)/365)+((E135*0.08*J135)/365)),0)</f>
        <v>73</v>
      </c>
      <c r="L135" s="156">
        <f>(E135+K135)/E135</f>
        <v>1.1166134185303513</v>
      </c>
      <c r="M135" s="157">
        <f>E135/L135</f>
        <v>560.62374821173114</v>
      </c>
      <c r="N135" s="158">
        <f>E135-M135</f>
        <v>65.37625178826886</v>
      </c>
      <c r="O135" s="158">
        <f>M135+N135</f>
        <v>626</v>
      </c>
      <c r="P135" s="158">
        <f>O135</f>
        <v>626</v>
      </c>
      <c r="Q135" s="158"/>
      <c r="S135" s="30">
        <v>11</v>
      </c>
      <c r="T135" s="1" t="s">
        <v>39</v>
      </c>
      <c r="U135" s="136">
        <v>81</v>
      </c>
      <c r="V135" s="136">
        <v>0</v>
      </c>
      <c r="W135" s="136">
        <v>21</v>
      </c>
      <c r="X135" s="136">
        <v>0</v>
      </c>
      <c r="Y135" s="20">
        <f>U135*6+V135*5+W135*10+X135*9</f>
        <v>696</v>
      </c>
      <c r="Z135" s="44">
        <f>'liczba dni zwłoki'!$E$15</f>
        <v>149</v>
      </c>
      <c r="AA135" s="44">
        <f>'liczba dni zwłoki'!$F$15</f>
        <v>132</v>
      </c>
      <c r="AB135" s="43">
        <f>ROUND((((Y135*0.1*Z135)/365)+((Y135*0.08*AA135)/365)),0)</f>
        <v>49</v>
      </c>
      <c r="AC135" s="45">
        <f>'liczba dni zwłoki'!$H$15</f>
        <v>106</v>
      </c>
      <c r="AD135" s="45">
        <f>'liczba dni zwłoki'!$I$15</f>
        <v>130</v>
      </c>
      <c r="AE135" s="45">
        <f>ROUND((((Y135*0.1*AC135)/365)+((Y135*0.08*AD135)/365)),0)</f>
        <v>40</v>
      </c>
    </row>
    <row r="136" spans="1:31" ht="16.5" thickTop="1" thickBot="1" x14ac:dyDescent="0.3">
      <c r="A136" s="30">
        <v>2</v>
      </c>
      <c r="B136" s="1" t="s">
        <v>7</v>
      </c>
      <c r="C136" s="2">
        <v>82</v>
      </c>
      <c r="D136" s="2">
        <v>24</v>
      </c>
      <c r="E136" s="20">
        <f>+C136*5+D136*9</f>
        <v>626</v>
      </c>
      <c r="F136" s="44">
        <f>'liczba dni zwłoki'!$E$6</f>
        <v>422</v>
      </c>
      <c r="G136" s="44">
        <f>'liczba dni zwłoki'!$F$6</f>
        <v>132</v>
      </c>
      <c r="H136" s="47">
        <f t="shared" ref="H136:H144" si="77">ROUND(((E136*0.1*F136)/365)+((E136*0.08*G136)/365),0)</f>
        <v>90</v>
      </c>
      <c r="I136" s="45">
        <f>'liczba dni zwłoki'!$H$6</f>
        <v>290</v>
      </c>
      <c r="J136" s="45">
        <f>'liczba dni zwłoki'!$I$6</f>
        <v>130</v>
      </c>
      <c r="K136" s="46">
        <f t="shared" ref="K136:K144" si="78">ROUND((((E136*0.1*I136)/365)+((E136*0.08*J136)/365)),0)</f>
        <v>68</v>
      </c>
      <c r="L136" s="156">
        <f t="shared" ref="L136:L139" si="79">(E136+K136)/E136</f>
        <v>1.1086261980830672</v>
      </c>
      <c r="M136" s="157">
        <f t="shared" ref="M136:M144" si="80">E136/L136</f>
        <v>564.6628242074928</v>
      </c>
      <c r="N136" s="158">
        <f t="shared" ref="N136:N145" si="81">E136-M136</f>
        <v>61.337175792507196</v>
      </c>
      <c r="O136" s="158">
        <f t="shared" ref="O136:O145" si="82">M136+N136</f>
        <v>626</v>
      </c>
      <c r="P136" s="158">
        <f t="shared" ref="P136:P143" si="83">O136</f>
        <v>626</v>
      </c>
      <c r="Q136" s="158"/>
      <c r="S136" s="30">
        <v>12</v>
      </c>
      <c r="T136" s="1" t="s">
        <v>40</v>
      </c>
      <c r="U136" s="136">
        <v>82</v>
      </c>
      <c r="V136" s="136">
        <v>0</v>
      </c>
      <c r="W136" s="136">
        <v>21</v>
      </c>
      <c r="X136" s="136">
        <v>0</v>
      </c>
      <c r="Y136" s="20">
        <f t="shared" ref="Y136:Y143" si="84">U136*6+V136*5+W136*10+X136*9</f>
        <v>702</v>
      </c>
      <c r="Z136" s="44">
        <f>'liczba dni zwłoki'!$E$16</f>
        <v>120</v>
      </c>
      <c r="AA136" s="44">
        <f>'liczba dni zwłoki'!$F$16</f>
        <v>132</v>
      </c>
      <c r="AB136" s="43">
        <f t="shared" ref="AB136:AB142" si="85">ROUND((((Y136*0.1*Z136)/365)+((Y136*0.08*AA136)/365)),0)</f>
        <v>43</v>
      </c>
      <c r="AC136" s="45">
        <f>'liczba dni zwłoki'!$H$16</f>
        <v>77</v>
      </c>
      <c r="AD136" s="45">
        <f>'liczba dni zwłoki'!$I$16</f>
        <v>130</v>
      </c>
      <c r="AE136" s="45">
        <f t="shared" ref="AE136:AE142" si="86">ROUND((((Y136*0.1*AC136)/365)+((Y136*0.08*AD136)/365)),0)</f>
        <v>35</v>
      </c>
    </row>
    <row r="137" spans="1:31" ht="16.5" thickTop="1" thickBot="1" x14ac:dyDescent="0.3">
      <c r="A137" s="30">
        <v>3</v>
      </c>
      <c r="B137" s="1" t="s">
        <v>8</v>
      </c>
      <c r="C137" s="2">
        <v>82</v>
      </c>
      <c r="D137" s="2">
        <v>24</v>
      </c>
      <c r="E137" s="20">
        <f>C137*5+D137*9</f>
        <v>626</v>
      </c>
      <c r="F137" s="44">
        <f>'liczba dni zwłoki'!$E$7</f>
        <v>393</v>
      </c>
      <c r="G137" s="44">
        <f>'liczba dni zwłoki'!$F$7</f>
        <v>132</v>
      </c>
      <c r="H137" s="47">
        <f t="shared" si="77"/>
        <v>86</v>
      </c>
      <c r="I137" s="45">
        <f>'liczba dni zwłoki'!$H$7</f>
        <v>261</v>
      </c>
      <c r="J137" s="45">
        <f>'liczba dni zwłoki'!$I$7</f>
        <v>130</v>
      </c>
      <c r="K137" s="46">
        <f t="shared" si="78"/>
        <v>63</v>
      </c>
      <c r="L137" s="156">
        <f t="shared" si="79"/>
        <v>1.1006389776357828</v>
      </c>
      <c r="M137" s="157">
        <f t="shared" si="80"/>
        <v>568.76052249637155</v>
      </c>
      <c r="N137" s="158">
        <f t="shared" si="81"/>
        <v>57.23947750362845</v>
      </c>
      <c r="O137" s="158">
        <f t="shared" si="82"/>
        <v>626</v>
      </c>
      <c r="P137" s="158">
        <f t="shared" si="83"/>
        <v>626</v>
      </c>
      <c r="Q137" s="158"/>
      <c r="S137" s="30">
        <v>13</v>
      </c>
      <c r="T137" s="1" t="s">
        <v>41</v>
      </c>
      <c r="U137" s="136">
        <v>84</v>
      </c>
      <c r="V137" s="136">
        <v>0</v>
      </c>
      <c r="W137" s="136">
        <v>19</v>
      </c>
      <c r="X137" s="136">
        <v>0</v>
      </c>
      <c r="Y137" s="20">
        <f t="shared" si="84"/>
        <v>694</v>
      </c>
      <c r="Z137" s="44">
        <f>'liczba dni zwłoki'!$E$17</f>
        <v>90</v>
      </c>
      <c r="AA137" s="44">
        <f>'liczba dni zwłoki'!$F$17</f>
        <v>132</v>
      </c>
      <c r="AB137" s="43">
        <f t="shared" si="85"/>
        <v>37</v>
      </c>
      <c r="AC137" s="45">
        <f>'liczba dni zwłoki'!$H$17</f>
        <v>47</v>
      </c>
      <c r="AD137" s="45">
        <f>'liczba dni zwłoki'!$I$17</f>
        <v>130</v>
      </c>
      <c r="AE137" s="45">
        <f t="shared" si="86"/>
        <v>29</v>
      </c>
    </row>
    <row r="138" spans="1:31" ht="16.5" thickTop="1" thickBot="1" x14ac:dyDescent="0.3">
      <c r="A138" s="30">
        <v>4</v>
      </c>
      <c r="B138" s="1" t="s">
        <v>9</v>
      </c>
      <c r="C138" s="2">
        <v>82</v>
      </c>
      <c r="D138" s="2">
        <v>24</v>
      </c>
      <c r="E138" s="20">
        <f>C138*5+D138*9</f>
        <v>626</v>
      </c>
      <c r="F138" s="44">
        <f>'liczba dni zwłoki'!$E$8</f>
        <v>363</v>
      </c>
      <c r="G138" s="44">
        <f>'liczba dni zwłoki'!$F$8</f>
        <v>132</v>
      </c>
      <c r="H138" s="47">
        <f t="shared" si="77"/>
        <v>80</v>
      </c>
      <c r="I138" s="45">
        <f>'liczba dni zwłoki'!$H$8</f>
        <v>231</v>
      </c>
      <c r="J138" s="45">
        <f>'liczba dni zwłoki'!$I$8</f>
        <v>130</v>
      </c>
      <c r="K138" s="46">
        <f t="shared" si="78"/>
        <v>57</v>
      </c>
      <c r="L138" s="156">
        <f t="shared" si="79"/>
        <v>1.0910543130990416</v>
      </c>
      <c r="M138" s="157">
        <f t="shared" si="80"/>
        <v>573.75695461200587</v>
      </c>
      <c r="N138" s="158">
        <f t="shared" si="81"/>
        <v>52.24304538799413</v>
      </c>
      <c r="O138" s="158">
        <f t="shared" si="82"/>
        <v>626</v>
      </c>
      <c r="P138" s="158">
        <f t="shared" si="83"/>
        <v>626</v>
      </c>
      <c r="Q138" s="158"/>
      <c r="S138" s="30">
        <v>14</v>
      </c>
      <c r="T138" s="1" t="s">
        <v>42</v>
      </c>
      <c r="U138" s="136">
        <v>84</v>
      </c>
      <c r="V138" s="136">
        <v>0</v>
      </c>
      <c r="W138" s="136">
        <v>15</v>
      </c>
      <c r="X138" s="136">
        <v>0</v>
      </c>
      <c r="Y138" s="20">
        <f t="shared" si="84"/>
        <v>654</v>
      </c>
      <c r="Z138" s="44">
        <f>'liczba dni zwłoki'!$E$18</f>
        <v>58</v>
      </c>
      <c r="AA138" s="44">
        <f>'liczba dni zwłoki'!$F$18</f>
        <v>132</v>
      </c>
      <c r="AB138" s="43">
        <f t="shared" si="85"/>
        <v>29</v>
      </c>
      <c r="AC138" s="45">
        <f>'liczba dni zwłoki'!$H$18</f>
        <v>15</v>
      </c>
      <c r="AD138" s="45">
        <f>'liczba dni zwłoki'!$I$18</f>
        <v>130</v>
      </c>
      <c r="AE138" s="45">
        <f t="shared" si="86"/>
        <v>21</v>
      </c>
    </row>
    <row r="139" spans="1:31" ht="16.5" thickTop="1" thickBot="1" x14ac:dyDescent="0.3">
      <c r="A139" s="30">
        <v>5</v>
      </c>
      <c r="B139" s="1" t="s">
        <v>10</v>
      </c>
      <c r="C139" s="2">
        <v>85</v>
      </c>
      <c r="D139" s="2">
        <v>21</v>
      </c>
      <c r="E139" s="20">
        <f t="shared" ref="E139:E144" si="87">C139*5+D139*9</f>
        <v>614</v>
      </c>
      <c r="F139" s="44">
        <f>'liczba dni zwłoki'!$E$9</f>
        <v>330</v>
      </c>
      <c r="G139" s="44">
        <f>'liczba dni zwłoki'!$F$9</f>
        <v>132</v>
      </c>
      <c r="H139" s="47">
        <f t="shared" si="77"/>
        <v>73</v>
      </c>
      <c r="I139" s="45">
        <f>'liczba dni zwłoki'!$H$9</f>
        <v>198</v>
      </c>
      <c r="J139" s="45">
        <f>'liczba dni zwłoki'!$I$9</f>
        <v>130</v>
      </c>
      <c r="K139" s="46">
        <f t="shared" si="78"/>
        <v>51</v>
      </c>
      <c r="L139" s="156">
        <f t="shared" si="79"/>
        <v>1.0830618892508144</v>
      </c>
      <c r="M139" s="157">
        <f t="shared" si="80"/>
        <v>566.91127819548865</v>
      </c>
      <c r="N139" s="158">
        <f t="shared" si="81"/>
        <v>47.088721804511351</v>
      </c>
      <c r="O139" s="158">
        <f t="shared" si="82"/>
        <v>614</v>
      </c>
      <c r="P139" s="158">
        <f t="shared" si="83"/>
        <v>614</v>
      </c>
      <c r="Q139" s="158"/>
      <c r="S139" s="30">
        <v>15</v>
      </c>
      <c r="T139" s="1" t="s">
        <v>43</v>
      </c>
      <c r="U139" s="136">
        <v>87</v>
      </c>
      <c r="V139" s="136">
        <v>0</v>
      </c>
      <c r="W139" s="136">
        <v>13</v>
      </c>
      <c r="X139" s="136">
        <v>0</v>
      </c>
      <c r="Y139" s="20">
        <f t="shared" si="84"/>
        <v>652</v>
      </c>
      <c r="Z139" s="44">
        <f>'liczba dni zwłoki'!$E$19</f>
        <v>28</v>
      </c>
      <c r="AA139" s="44">
        <f>'liczba dni zwłoki'!$F$19</f>
        <v>132</v>
      </c>
      <c r="AB139" s="43">
        <f t="shared" si="85"/>
        <v>24</v>
      </c>
      <c r="AC139" s="45">
        <f>'liczba dni zwłoki'!$H$19</f>
        <v>0</v>
      </c>
      <c r="AD139" s="45">
        <f>'liczba dni zwłoki'!$I$19</f>
        <v>130</v>
      </c>
      <c r="AE139" s="45">
        <f t="shared" si="86"/>
        <v>19</v>
      </c>
    </row>
    <row r="140" spans="1:31" ht="16.5" thickTop="1" thickBot="1" x14ac:dyDescent="0.3">
      <c r="A140" s="30">
        <v>6</v>
      </c>
      <c r="B140" s="1" t="s">
        <v>11</v>
      </c>
      <c r="C140" s="2">
        <v>85</v>
      </c>
      <c r="D140" s="2">
        <v>21</v>
      </c>
      <c r="E140" s="20">
        <f t="shared" si="87"/>
        <v>614</v>
      </c>
      <c r="F140" s="44">
        <f>'liczba dni zwłoki'!$E$10</f>
        <v>302</v>
      </c>
      <c r="G140" s="44">
        <f>'liczba dni zwłoki'!$F$10</f>
        <v>132</v>
      </c>
      <c r="H140" s="47">
        <f t="shared" si="77"/>
        <v>69</v>
      </c>
      <c r="I140" s="45">
        <f>'liczba dni zwłoki'!$H$10</f>
        <v>170</v>
      </c>
      <c r="J140" s="45">
        <f>'liczba dni zwłoki'!$I$10</f>
        <v>130</v>
      </c>
      <c r="K140" s="46">
        <f t="shared" si="78"/>
        <v>46</v>
      </c>
      <c r="L140" s="156">
        <f>(E140+K140)/E140</f>
        <v>1.0749185667752443</v>
      </c>
      <c r="M140" s="157">
        <f t="shared" si="80"/>
        <v>571.20606060606053</v>
      </c>
      <c r="N140" s="158">
        <f t="shared" si="81"/>
        <v>42.793939393939468</v>
      </c>
      <c r="O140" s="158">
        <f t="shared" si="82"/>
        <v>614</v>
      </c>
      <c r="P140" s="158">
        <f t="shared" si="83"/>
        <v>614</v>
      </c>
      <c r="Q140" s="158"/>
      <c r="S140" s="30">
        <v>16</v>
      </c>
      <c r="T140" s="1" t="s">
        <v>188</v>
      </c>
      <c r="U140" s="136">
        <v>87</v>
      </c>
      <c r="V140" s="136">
        <v>0</v>
      </c>
      <c r="W140" s="136">
        <v>13</v>
      </c>
      <c r="X140" s="136">
        <v>0</v>
      </c>
      <c r="Y140" s="20">
        <f t="shared" si="84"/>
        <v>652</v>
      </c>
      <c r="Z140" s="44">
        <f>'liczba dni zwłoki'!$E$20</f>
        <v>0</v>
      </c>
      <c r="AA140" s="44">
        <f>'liczba dni zwłoki'!$F$20</f>
        <v>130</v>
      </c>
      <c r="AB140" s="43">
        <f t="shared" si="85"/>
        <v>19</v>
      </c>
      <c r="AC140" s="45">
        <f>'liczba dni zwłoki'!$H$20</f>
        <v>0</v>
      </c>
      <c r="AD140" s="45">
        <f>'liczba dni zwłoki'!$I$20</f>
        <v>129</v>
      </c>
      <c r="AE140" s="45">
        <f t="shared" si="86"/>
        <v>18</v>
      </c>
    </row>
    <row r="141" spans="1:31" ht="16.5" thickTop="1" thickBot="1" x14ac:dyDescent="0.3">
      <c r="A141" s="30">
        <v>7</v>
      </c>
      <c r="B141" s="1" t="s">
        <v>12</v>
      </c>
      <c r="C141" s="2">
        <v>85</v>
      </c>
      <c r="D141" s="2">
        <v>21</v>
      </c>
      <c r="E141" s="20">
        <f t="shared" si="87"/>
        <v>614</v>
      </c>
      <c r="F141" s="44">
        <f>'liczba dni zwłoki'!$E$11</f>
        <v>271</v>
      </c>
      <c r="G141" s="44">
        <f>'liczba dni zwłoki'!$F$11</f>
        <v>132</v>
      </c>
      <c r="H141" s="47">
        <f t="shared" si="77"/>
        <v>63</v>
      </c>
      <c r="I141" s="45">
        <f>'liczba dni zwłoki'!$H$11</f>
        <v>144</v>
      </c>
      <c r="J141" s="45">
        <f>'liczba dni zwłoki'!$I$11</f>
        <v>130</v>
      </c>
      <c r="K141" s="46">
        <f t="shared" si="78"/>
        <v>42</v>
      </c>
      <c r="L141" s="156">
        <f t="shared" ref="L141:L144" si="88">(E141+K141)/E141</f>
        <v>1.0684039087947883</v>
      </c>
      <c r="M141" s="157">
        <f t="shared" si="80"/>
        <v>574.68902439024384</v>
      </c>
      <c r="N141" s="158">
        <f t="shared" si="81"/>
        <v>39.310975609756156</v>
      </c>
      <c r="O141" s="158">
        <f t="shared" si="82"/>
        <v>614</v>
      </c>
      <c r="P141" s="158">
        <f t="shared" si="83"/>
        <v>614</v>
      </c>
      <c r="Q141" s="158"/>
      <c r="S141" s="30">
        <v>17</v>
      </c>
      <c r="T141" s="1" t="s">
        <v>189</v>
      </c>
      <c r="U141" s="136">
        <v>87</v>
      </c>
      <c r="V141" s="136">
        <v>0</v>
      </c>
      <c r="W141" s="136">
        <v>13</v>
      </c>
      <c r="X141" s="136">
        <v>0</v>
      </c>
      <c r="Y141" s="20">
        <f t="shared" si="84"/>
        <v>652</v>
      </c>
      <c r="Z141" s="44">
        <f>'liczba dni zwłoki'!$E$21</f>
        <v>0</v>
      </c>
      <c r="AA141" s="44">
        <f>'liczba dni zwłoki'!$F$21</f>
        <v>99</v>
      </c>
      <c r="AB141" s="43">
        <f t="shared" si="85"/>
        <v>14</v>
      </c>
      <c r="AC141" s="45">
        <f>'liczba dni zwłoki'!$H$21</f>
        <v>0</v>
      </c>
      <c r="AD141" s="45">
        <f>'liczba dni zwłoki'!$I$21</f>
        <v>99</v>
      </c>
      <c r="AE141" s="45">
        <f t="shared" si="86"/>
        <v>14</v>
      </c>
    </row>
    <row r="142" spans="1:31" ht="16.5" thickTop="1" thickBot="1" x14ac:dyDescent="0.3">
      <c r="A142" s="30">
        <v>8</v>
      </c>
      <c r="B142" s="1" t="s">
        <v>13</v>
      </c>
      <c r="C142" s="2">
        <v>85</v>
      </c>
      <c r="D142" s="2">
        <v>21</v>
      </c>
      <c r="E142" s="20">
        <f t="shared" si="87"/>
        <v>614</v>
      </c>
      <c r="F142" s="44">
        <f>'liczba dni zwłoki'!$E$12</f>
        <v>240</v>
      </c>
      <c r="G142" s="44">
        <f>'liczba dni zwłoki'!$F$12</f>
        <v>132</v>
      </c>
      <c r="H142" s="47">
        <f t="shared" si="77"/>
        <v>58</v>
      </c>
      <c r="I142" s="45">
        <f>'liczba dni zwłoki'!$H$12</f>
        <v>144</v>
      </c>
      <c r="J142" s="45">
        <f>'liczba dni zwłoki'!$I$12</f>
        <v>130</v>
      </c>
      <c r="K142" s="46">
        <f t="shared" si="78"/>
        <v>42</v>
      </c>
      <c r="L142" s="156">
        <f t="shared" si="88"/>
        <v>1.0684039087947883</v>
      </c>
      <c r="M142" s="157">
        <f t="shared" si="80"/>
        <v>574.68902439024384</v>
      </c>
      <c r="N142" s="158">
        <f t="shared" si="81"/>
        <v>39.310975609756156</v>
      </c>
      <c r="O142" s="158">
        <f t="shared" si="82"/>
        <v>614</v>
      </c>
      <c r="P142" s="158">
        <f t="shared" si="83"/>
        <v>614</v>
      </c>
      <c r="Q142" s="158"/>
      <c r="S142" s="30">
        <v>18</v>
      </c>
      <c r="T142" s="1" t="s">
        <v>190</v>
      </c>
      <c r="U142" s="136">
        <v>89</v>
      </c>
      <c r="V142" s="136">
        <v>0</v>
      </c>
      <c r="W142" s="136">
        <v>13</v>
      </c>
      <c r="X142" s="136">
        <v>0</v>
      </c>
      <c r="Y142" s="20">
        <f t="shared" si="84"/>
        <v>664</v>
      </c>
      <c r="Z142" s="44">
        <f>'liczba dni zwłoki'!$E$22</f>
        <v>0</v>
      </c>
      <c r="AA142" s="44">
        <f>'liczba dni zwłoki'!$F$22</f>
        <v>69</v>
      </c>
      <c r="AB142" s="43">
        <f t="shared" si="85"/>
        <v>10</v>
      </c>
      <c r="AC142" s="45">
        <f>'liczba dni zwłoki'!$H$22</f>
        <v>0</v>
      </c>
      <c r="AD142" s="45">
        <f>'liczba dni zwłoki'!$I$22</f>
        <v>69</v>
      </c>
      <c r="AE142" s="45">
        <f t="shared" si="86"/>
        <v>10</v>
      </c>
    </row>
    <row r="143" spans="1:31" ht="16.5" thickTop="1" thickBot="1" x14ac:dyDescent="0.3">
      <c r="A143" s="30">
        <v>9</v>
      </c>
      <c r="B143" s="1" t="s">
        <v>14</v>
      </c>
      <c r="C143" s="2">
        <v>85</v>
      </c>
      <c r="D143" s="2">
        <v>21</v>
      </c>
      <c r="E143" s="20">
        <f t="shared" si="87"/>
        <v>614</v>
      </c>
      <c r="F143" s="44">
        <f>'liczba dni zwłoki'!$E$13</f>
        <v>212</v>
      </c>
      <c r="G143" s="44">
        <f>'liczba dni zwłoki'!$F$13</f>
        <v>132</v>
      </c>
      <c r="H143" s="47">
        <f t="shared" si="77"/>
        <v>53</v>
      </c>
      <c r="I143" s="45">
        <f>'liczba dni zwłoki'!$H$13</f>
        <v>144</v>
      </c>
      <c r="J143" s="45">
        <f>'liczba dni zwłoki'!$I$13</f>
        <v>130</v>
      </c>
      <c r="K143" s="46">
        <f t="shared" si="78"/>
        <v>42</v>
      </c>
      <c r="L143" s="156">
        <f t="shared" si="88"/>
        <v>1.0684039087947883</v>
      </c>
      <c r="M143" s="157">
        <f t="shared" si="80"/>
        <v>574.68902439024384</v>
      </c>
      <c r="N143" s="158">
        <f t="shared" si="81"/>
        <v>39.310975609756156</v>
      </c>
      <c r="O143" s="158">
        <f t="shared" si="82"/>
        <v>614</v>
      </c>
      <c r="P143" s="158">
        <f t="shared" si="83"/>
        <v>614</v>
      </c>
      <c r="Q143" s="158"/>
      <c r="S143" s="30">
        <v>19</v>
      </c>
      <c r="T143" s="1" t="s">
        <v>240</v>
      </c>
      <c r="U143" s="136">
        <v>89</v>
      </c>
      <c r="V143" s="136">
        <v>0</v>
      </c>
      <c r="W143" s="136">
        <v>13</v>
      </c>
      <c r="X143" s="136">
        <v>0</v>
      </c>
      <c r="Y143" s="20">
        <f t="shared" si="84"/>
        <v>664</v>
      </c>
      <c r="Z143" s="44">
        <f>'liczba dni zwłoki'!$E$23</f>
        <v>0</v>
      </c>
      <c r="AA143" s="44">
        <f>'liczba dni zwłoki'!$F$23</f>
        <v>36</v>
      </c>
      <c r="AB143" s="43">
        <v>0</v>
      </c>
      <c r="AC143" s="45">
        <f>'liczba dni zwłoki'!$H$23</f>
        <v>0</v>
      </c>
      <c r="AD143" s="45">
        <f>'liczba dni zwłoki'!$I$23</f>
        <v>36</v>
      </c>
      <c r="AE143" s="45">
        <v>0</v>
      </c>
    </row>
    <row r="144" spans="1:31" ht="16.5" thickTop="1" thickBot="1" x14ac:dyDescent="0.3">
      <c r="A144" s="30">
        <v>10</v>
      </c>
      <c r="B144" s="1" t="s">
        <v>36</v>
      </c>
      <c r="C144" s="2">
        <v>81</v>
      </c>
      <c r="D144" s="22">
        <v>21</v>
      </c>
      <c r="E144" s="23">
        <f t="shared" si="87"/>
        <v>594</v>
      </c>
      <c r="F144" s="44">
        <f>'liczba dni zwłoki'!$E$14</f>
        <v>181</v>
      </c>
      <c r="G144" s="44">
        <f>'liczba dni zwłoki'!$F$14</f>
        <v>132</v>
      </c>
      <c r="H144" s="47">
        <f t="shared" si="77"/>
        <v>47</v>
      </c>
      <c r="I144" s="45">
        <f>'liczba dni zwłoki'!$H$14</f>
        <v>138</v>
      </c>
      <c r="J144" s="45">
        <f>'liczba dni zwłoki'!$I$14</f>
        <v>130</v>
      </c>
      <c r="K144" s="46">
        <f t="shared" si="78"/>
        <v>39</v>
      </c>
      <c r="L144" s="156">
        <f t="shared" si="88"/>
        <v>1.0656565656565657</v>
      </c>
      <c r="M144" s="157">
        <f t="shared" si="80"/>
        <v>557.40284360189571</v>
      </c>
      <c r="N144" s="158">
        <f t="shared" si="81"/>
        <v>36.597156398104289</v>
      </c>
      <c r="O144" s="158">
        <f t="shared" si="82"/>
        <v>594</v>
      </c>
      <c r="P144" s="158">
        <f>O144-Q144</f>
        <v>113.39130510177711</v>
      </c>
      <c r="Q144" s="158">
        <f>N145</f>
        <v>480.60869489822289</v>
      </c>
      <c r="X144" s="24" t="s">
        <v>47</v>
      </c>
      <c r="Y144" s="33">
        <f>SUM(Y135:Y143)</f>
        <v>6030</v>
      </c>
      <c r="Z144" s="33"/>
      <c r="AA144" s="33"/>
      <c r="AB144" s="34">
        <f>SUM(AB135:AB143)</f>
        <v>225</v>
      </c>
      <c r="AC144" s="34"/>
      <c r="AD144" s="34"/>
      <c r="AE144" s="34">
        <f>SUM(AE135:AE143)</f>
        <v>186</v>
      </c>
    </row>
    <row r="145" spans="1:31" ht="16.5" thickTop="1" thickBot="1" x14ac:dyDescent="0.3">
      <c r="A145" s="12"/>
      <c r="B145" s="13"/>
      <c r="C145" s="14"/>
      <c r="D145" s="24" t="s">
        <v>46</v>
      </c>
      <c r="E145" s="35">
        <f>SUM(E135:E144)</f>
        <v>6168</v>
      </c>
      <c r="F145" s="35"/>
      <c r="G145" s="35"/>
      <c r="H145" s="25">
        <f>SUM(H135:H144)</f>
        <v>715</v>
      </c>
      <c r="I145" s="25"/>
      <c r="J145" s="25"/>
      <c r="K145" s="25">
        <f t="shared" ref="K145" si="89">SUM(K135:K144)</f>
        <v>523</v>
      </c>
      <c r="L145" s="155"/>
      <c r="M145" s="159">
        <f>SUM(M135:M144)</f>
        <v>5687.3913051017771</v>
      </c>
      <c r="N145" s="159">
        <f t="shared" si="81"/>
        <v>480.60869489822289</v>
      </c>
      <c r="O145" s="159">
        <f t="shared" si="82"/>
        <v>6168</v>
      </c>
      <c r="P145" s="159">
        <f>SUM(P135:P144)</f>
        <v>5687.3913051017771</v>
      </c>
      <c r="Q145" s="159">
        <f>SUM(Q135:Q144)</f>
        <v>480.60869489822289</v>
      </c>
    </row>
    <row r="146" spans="1:31" ht="15.75" thickTop="1" x14ac:dyDescent="0.25">
      <c r="A146" s="3"/>
      <c r="B146" s="8"/>
      <c r="C146" s="4"/>
      <c r="D146" s="4"/>
      <c r="E146" s="15"/>
      <c r="F146" s="4"/>
      <c r="G146" s="4"/>
      <c r="H146" s="16"/>
      <c r="I146" s="16"/>
      <c r="J146" s="16"/>
    </row>
    <row r="147" spans="1:31" ht="33.75" customHeight="1" x14ac:dyDescent="0.25">
      <c r="A147" s="3"/>
      <c r="B147" s="8"/>
      <c r="C147" s="4"/>
      <c r="D147" s="4"/>
      <c r="E147" s="15"/>
      <c r="F147" s="4"/>
      <c r="G147" s="4"/>
      <c r="H147" s="16"/>
      <c r="I147" s="16"/>
      <c r="J147" s="16"/>
    </row>
    <row r="148" spans="1:31" x14ac:dyDescent="0.25">
      <c r="A148" s="3"/>
      <c r="B148" s="8"/>
      <c r="C148" s="4"/>
      <c r="D148" s="4"/>
      <c r="E148" s="15"/>
      <c r="F148" s="4"/>
      <c r="G148" s="4"/>
      <c r="H148" s="16"/>
      <c r="I148" s="16"/>
      <c r="J148" s="16"/>
    </row>
    <row r="149" spans="1:31" x14ac:dyDescent="0.25">
      <c r="A149" s="3"/>
      <c r="B149" s="8"/>
      <c r="C149" s="4"/>
      <c r="D149" s="4"/>
      <c r="E149" s="15"/>
      <c r="F149" s="4"/>
      <c r="G149" s="4"/>
      <c r="H149" s="16"/>
      <c r="I149" s="16"/>
      <c r="J149" s="16"/>
    </row>
    <row r="152" spans="1:31" ht="18.75" x14ac:dyDescent="0.3">
      <c r="A152" s="198" t="s">
        <v>56</v>
      </c>
      <c r="B152" s="198"/>
      <c r="C152" s="198"/>
      <c r="D152" s="198"/>
      <c r="E152" s="198"/>
      <c r="F152" s="198"/>
      <c r="G152" s="198"/>
      <c r="H152" s="198"/>
      <c r="I152" s="198"/>
      <c r="J152" s="198"/>
      <c r="K152" s="198"/>
      <c r="L152" s="134"/>
      <c r="M152" s="134"/>
      <c r="N152" s="134"/>
      <c r="O152" s="134"/>
      <c r="P152" s="134"/>
      <c r="Q152" s="134"/>
      <c r="R152" s="132"/>
      <c r="S152" s="198" t="s">
        <v>56</v>
      </c>
      <c r="T152" s="198"/>
      <c r="U152" s="198"/>
      <c r="V152" s="198"/>
      <c r="W152" s="198"/>
      <c r="X152" s="198"/>
      <c r="Y152" s="198"/>
      <c r="Z152" s="198"/>
      <c r="AA152" s="198"/>
      <c r="AB152" s="198"/>
      <c r="AC152" s="198"/>
      <c r="AD152" s="198"/>
      <c r="AE152" s="198"/>
    </row>
    <row r="153" spans="1:31" ht="15.75" thickBot="1" x14ac:dyDescent="0.3">
      <c r="C153" s="18"/>
      <c r="D153" s="18"/>
    </row>
    <row r="154" spans="1:31" ht="33" customHeight="1" thickTop="1" thickBot="1" x14ac:dyDescent="0.3">
      <c r="F154" s="187" t="s">
        <v>152</v>
      </c>
      <c r="G154" s="188"/>
      <c r="H154" s="189"/>
      <c r="I154" s="174" t="s">
        <v>151</v>
      </c>
      <c r="J154" s="175"/>
      <c r="K154" s="176"/>
      <c r="L154" s="153"/>
      <c r="M154" s="153"/>
      <c r="N154" s="153"/>
      <c r="O154" s="153"/>
      <c r="P154" s="153"/>
      <c r="Q154" s="153"/>
      <c r="Z154" s="187" t="s">
        <v>152</v>
      </c>
      <c r="AA154" s="188"/>
      <c r="AB154" s="189"/>
      <c r="AC154" s="174" t="s">
        <v>151</v>
      </c>
      <c r="AD154" s="175"/>
      <c r="AE154" s="176"/>
    </row>
    <row r="155" spans="1:31" ht="46.5" customHeight="1" thickTop="1" thickBot="1" x14ac:dyDescent="0.3">
      <c r="A155" s="177" t="s">
        <v>0</v>
      </c>
      <c r="B155" s="179" t="s">
        <v>1</v>
      </c>
      <c r="C155" s="183" t="s">
        <v>2</v>
      </c>
      <c r="D155" s="184"/>
      <c r="E155" s="181" t="s">
        <v>3</v>
      </c>
      <c r="F155" s="190" t="s">
        <v>38</v>
      </c>
      <c r="G155" s="191"/>
      <c r="H155" s="185" t="s">
        <v>37</v>
      </c>
      <c r="I155" s="192" t="s">
        <v>150</v>
      </c>
      <c r="J155" s="193"/>
      <c r="K155" s="173" t="s">
        <v>48</v>
      </c>
      <c r="L155" s="166" t="s">
        <v>243</v>
      </c>
      <c r="M155" s="168" t="s">
        <v>241</v>
      </c>
      <c r="N155" s="168" t="s">
        <v>185</v>
      </c>
      <c r="O155" s="168" t="s">
        <v>183</v>
      </c>
      <c r="P155" s="168" t="s">
        <v>244</v>
      </c>
      <c r="Q155" s="168" t="s">
        <v>245</v>
      </c>
      <c r="S155" s="177" t="s">
        <v>0</v>
      </c>
      <c r="T155" s="179" t="s">
        <v>1</v>
      </c>
      <c r="U155" s="194" t="s">
        <v>2</v>
      </c>
      <c r="V155" s="195"/>
      <c r="W155" s="195"/>
      <c r="X155" s="196"/>
      <c r="Y155" s="181" t="s">
        <v>3</v>
      </c>
      <c r="Z155" s="197" t="s">
        <v>38</v>
      </c>
      <c r="AA155" s="197"/>
      <c r="AB155" s="185" t="s">
        <v>37</v>
      </c>
      <c r="AC155" s="192" t="s">
        <v>150</v>
      </c>
      <c r="AD155" s="193"/>
      <c r="AE155" s="171" t="s">
        <v>48</v>
      </c>
    </row>
    <row r="156" spans="1:31" ht="16.5" customHeight="1" thickTop="1" thickBot="1" x14ac:dyDescent="0.3">
      <c r="A156" s="178"/>
      <c r="B156" s="180"/>
      <c r="C156" s="19" t="s">
        <v>4</v>
      </c>
      <c r="D156" s="19" t="s">
        <v>5</v>
      </c>
      <c r="E156" s="182"/>
      <c r="F156" s="78" t="s">
        <v>197</v>
      </c>
      <c r="G156" s="78" t="s">
        <v>198</v>
      </c>
      <c r="H156" s="186"/>
      <c r="I156" s="80" t="s">
        <v>197</v>
      </c>
      <c r="J156" s="79" t="s">
        <v>198</v>
      </c>
      <c r="K156" s="173"/>
      <c r="L156" s="167"/>
      <c r="M156" s="169"/>
      <c r="N156" s="169"/>
      <c r="O156" s="169"/>
      <c r="P156" s="169"/>
      <c r="Q156" s="169"/>
      <c r="S156" s="178"/>
      <c r="T156" s="180"/>
      <c r="U156" s="28" t="s">
        <v>44</v>
      </c>
      <c r="V156" s="19" t="s">
        <v>4</v>
      </c>
      <c r="W156" s="29" t="s">
        <v>45</v>
      </c>
      <c r="X156" s="19" t="s">
        <v>5</v>
      </c>
      <c r="Y156" s="182"/>
      <c r="Z156" s="78" t="s">
        <v>197</v>
      </c>
      <c r="AA156" s="52" t="s">
        <v>198</v>
      </c>
      <c r="AB156" s="186"/>
      <c r="AC156" s="79" t="s">
        <v>197</v>
      </c>
      <c r="AD156" s="80" t="s">
        <v>198</v>
      </c>
      <c r="AE156" s="172"/>
    </row>
    <row r="157" spans="1:31" ht="16.5" thickTop="1" thickBot="1" x14ac:dyDescent="0.3">
      <c r="A157" s="30">
        <v>1</v>
      </c>
      <c r="B157" s="1" t="s">
        <v>6</v>
      </c>
      <c r="C157" s="2">
        <v>45</v>
      </c>
      <c r="D157" s="2">
        <v>13</v>
      </c>
      <c r="E157" s="20">
        <f>C157*5+D157*9</f>
        <v>342</v>
      </c>
      <c r="F157" s="44">
        <f>'liczba dni zwłoki'!$E$5</f>
        <v>455</v>
      </c>
      <c r="G157" s="44">
        <f>'liczba dni zwłoki'!$F$5</f>
        <v>132</v>
      </c>
      <c r="H157" s="47">
        <f>ROUND(((E157*0.1*F157)/365)+((E157*0.08*G157)/365),0)</f>
        <v>53</v>
      </c>
      <c r="I157" s="45">
        <f>'liczba dni zwłoki'!$H$5</f>
        <v>323</v>
      </c>
      <c r="J157" s="45">
        <f>'liczba dni zwłoki'!$I$5</f>
        <v>130</v>
      </c>
      <c r="K157" s="46">
        <f>ROUND((((E157*0.1*I157)/365)+((E157*0.08*J157)/365)),0)</f>
        <v>40</v>
      </c>
      <c r="L157" s="156">
        <f>(E157+K157)/E157</f>
        <v>1.1169590643274854</v>
      </c>
      <c r="M157" s="157">
        <f>E157/L157</f>
        <v>306.18848167539267</v>
      </c>
      <c r="N157" s="158">
        <f>E157-M157</f>
        <v>35.811518324607334</v>
      </c>
      <c r="O157" s="158">
        <f>M157+N157</f>
        <v>342</v>
      </c>
      <c r="P157" s="158">
        <f>O157</f>
        <v>342</v>
      </c>
      <c r="Q157" s="158"/>
      <c r="S157" s="30">
        <v>11</v>
      </c>
      <c r="T157" s="1" t="s">
        <v>39</v>
      </c>
      <c r="U157" s="83">
        <v>45</v>
      </c>
      <c r="V157" s="81">
        <v>0</v>
      </c>
      <c r="W157" s="83">
        <v>4</v>
      </c>
      <c r="X157" s="83">
        <v>6</v>
      </c>
      <c r="Y157" s="20">
        <f>U157*6+V157*5+W157*10+X157*9</f>
        <v>364</v>
      </c>
      <c r="Z157" s="44">
        <f>'liczba dni zwłoki'!$E$15</f>
        <v>149</v>
      </c>
      <c r="AA157" s="44">
        <f>'liczba dni zwłoki'!$F$15</f>
        <v>132</v>
      </c>
      <c r="AB157" s="43">
        <f>ROUND((((Y157*0.1*Z157)/365)+((Y157*0.08*AA157)/365)),0)</f>
        <v>25</v>
      </c>
      <c r="AC157" s="45">
        <f>'liczba dni zwłoki'!$H$15</f>
        <v>106</v>
      </c>
      <c r="AD157" s="45">
        <f>'liczba dni zwłoki'!$I$15</f>
        <v>130</v>
      </c>
      <c r="AE157" s="45">
        <f>ROUND((((Y157*0.1*AC157)/365)+((Y157*0.08*AD157)/365)),0)</f>
        <v>21</v>
      </c>
    </row>
    <row r="158" spans="1:31" ht="16.5" thickTop="1" thickBot="1" x14ac:dyDescent="0.3">
      <c r="A158" s="30">
        <v>2</v>
      </c>
      <c r="B158" s="1" t="s">
        <v>7</v>
      </c>
      <c r="C158" s="2">
        <v>44</v>
      </c>
      <c r="D158" s="2">
        <v>13</v>
      </c>
      <c r="E158" s="20">
        <f>+C158*5+D158*9</f>
        <v>337</v>
      </c>
      <c r="F158" s="44">
        <f>'liczba dni zwłoki'!$E$6</f>
        <v>422</v>
      </c>
      <c r="G158" s="44">
        <f>'liczba dni zwłoki'!$F$6</f>
        <v>132</v>
      </c>
      <c r="H158" s="47">
        <f t="shared" ref="H158:H166" si="90">ROUND(((E158*0.1*F158)/365)+((E158*0.08*G158)/365),0)</f>
        <v>49</v>
      </c>
      <c r="I158" s="45">
        <f>'liczba dni zwłoki'!$H$6</f>
        <v>290</v>
      </c>
      <c r="J158" s="45">
        <f>'liczba dni zwłoki'!$I$6</f>
        <v>130</v>
      </c>
      <c r="K158" s="46">
        <f t="shared" ref="K158:K166" si="91">ROUND((((E158*0.1*I158)/365)+((E158*0.08*J158)/365)),0)</f>
        <v>36</v>
      </c>
      <c r="L158" s="156">
        <f t="shared" ref="L158:L161" si="92">(E158+K158)/E158</f>
        <v>1.1068249258160237</v>
      </c>
      <c r="M158" s="157">
        <f t="shared" ref="M158:M166" si="93">E158/L158</f>
        <v>304.47453083109923</v>
      </c>
      <c r="N158" s="158">
        <f t="shared" ref="N158:N167" si="94">E158-M158</f>
        <v>32.52546916890077</v>
      </c>
      <c r="O158" s="158">
        <f t="shared" ref="O158:O167" si="95">M158+N158</f>
        <v>337</v>
      </c>
      <c r="P158" s="158">
        <f t="shared" ref="P158:P165" si="96">O158</f>
        <v>337</v>
      </c>
      <c r="Q158" s="158"/>
      <c r="S158" s="30">
        <v>12</v>
      </c>
      <c r="T158" s="1" t="s">
        <v>40</v>
      </c>
      <c r="U158" s="83">
        <v>45</v>
      </c>
      <c r="V158" s="81">
        <v>0</v>
      </c>
      <c r="W158" s="83">
        <v>4</v>
      </c>
      <c r="X158" s="83">
        <v>6</v>
      </c>
      <c r="Y158" s="20">
        <f t="shared" ref="Y158:Y165" si="97">U158*6+V158*5+W158*10+X158*9</f>
        <v>364</v>
      </c>
      <c r="Z158" s="44">
        <f>'liczba dni zwłoki'!$E$16</f>
        <v>120</v>
      </c>
      <c r="AA158" s="44">
        <f>'liczba dni zwłoki'!$F$16</f>
        <v>132</v>
      </c>
      <c r="AB158" s="43">
        <f t="shared" ref="AB158:AB163" si="98">ROUND((((Y158*0.1*Z158)/365)+((Y158*0.08*AA158)/365)),0)</f>
        <v>22</v>
      </c>
      <c r="AC158" s="45">
        <f>'liczba dni zwłoki'!$H$16</f>
        <v>77</v>
      </c>
      <c r="AD158" s="45">
        <f>'liczba dni zwłoki'!$I$16</f>
        <v>130</v>
      </c>
      <c r="AE158" s="45">
        <f t="shared" ref="AE158:AE163" si="99">ROUND((((Y158*0.1*AC158)/365)+((Y158*0.08*AD158)/365)),0)</f>
        <v>18</v>
      </c>
    </row>
    <row r="159" spans="1:31" ht="16.5" thickTop="1" thickBot="1" x14ac:dyDescent="0.3">
      <c r="A159" s="30">
        <v>3</v>
      </c>
      <c r="B159" s="1" t="s">
        <v>8</v>
      </c>
      <c r="C159" s="2">
        <v>44</v>
      </c>
      <c r="D159" s="2">
        <v>13</v>
      </c>
      <c r="E159" s="20">
        <f>C159*5+D159*9</f>
        <v>337</v>
      </c>
      <c r="F159" s="44">
        <f>'liczba dni zwłoki'!$E$7</f>
        <v>393</v>
      </c>
      <c r="G159" s="44">
        <f>'liczba dni zwłoki'!$F$7</f>
        <v>132</v>
      </c>
      <c r="H159" s="47">
        <f t="shared" si="90"/>
        <v>46</v>
      </c>
      <c r="I159" s="45">
        <f>'liczba dni zwłoki'!$H$7</f>
        <v>261</v>
      </c>
      <c r="J159" s="45">
        <f>'liczba dni zwłoki'!$I$7</f>
        <v>130</v>
      </c>
      <c r="K159" s="46">
        <f t="shared" si="91"/>
        <v>34</v>
      </c>
      <c r="L159" s="156">
        <f t="shared" si="92"/>
        <v>1.1008902077151335</v>
      </c>
      <c r="M159" s="157">
        <f t="shared" si="93"/>
        <v>306.11590296495956</v>
      </c>
      <c r="N159" s="158">
        <f t="shared" si="94"/>
        <v>30.88409703504044</v>
      </c>
      <c r="O159" s="158">
        <f t="shared" si="95"/>
        <v>337</v>
      </c>
      <c r="P159" s="158">
        <f t="shared" si="96"/>
        <v>337</v>
      </c>
      <c r="Q159" s="158"/>
      <c r="S159" s="30">
        <v>13</v>
      </c>
      <c r="T159" s="1" t="s">
        <v>41</v>
      </c>
      <c r="U159" s="83">
        <v>45</v>
      </c>
      <c r="V159" s="81">
        <v>0</v>
      </c>
      <c r="W159" s="83">
        <v>4</v>
      </c>
      <c r="X159" s="83">
        <v>6</v>
      </c>
      <c r="Y159" s="20">
        <f t="shared" si="97"/>
        <v>364</v>
      </c>
      <c r="Z159" s="44">
        <f>'liczba dni zwłoki'!$E$17</f>
        <v>90</v>
      </c>
      <c r="AA159" s="44">
        <f>'liczba dni zwłoki'!$F$17</f>
        <v>132</v>
      </c>
      <c r="AB159" s="43">
        <f t="shared" si="98"/>
        <v>20</v>
      </c>
      <c r="AC159" s="45">
        <f>'liczba dni zwłoki'!$H$17</f>
        <v>47</v>
      </c>
      <c r="AD159" s="45">
        <f>'liczba dni zwłoki'!$I$17</f>
        <v>130</v>
      </c>
      <c r="AE159" s="45">
        <f t="shared" si="99"/>
        <v>15</v>
      </c>
    </row>
    <row r="160" spans="1:31" ht="16.5" thickTop="1" thickBot="1" x14ac:dyDescent="0.3">
      <c r="A160" s="30">
        <v>4</v>
      </c>
      <c r="B160" s="1" t="s">
        <v>9</v>
      </c>
      <c r="C160" s="2">
        <v>44</v>
      </c>
      <c r="D160" s="2">
        <v>13</v>
      </c>
      <c r="E160" s="20">
        <f>C160*5+D160*9</f>
        <v>337</v>
      </c>
      <c r="F160" s="44">
        <f>'liczba dni zwłoki'!$E$8</f>
        <v>363</v>
      </c>
      <c r="G160" s="44">
        <f>'liczba dni zwłoki'!$F$8</f>
        <v>132</v>
      </c>
      <c r="H160" s="47">
        <f t="shared" si="90"/>
        <v>43</v>
      </c>
      <c r="I160" s="45">
        <f>'liczba dni zwłoki'!$H$8</f>
        <v>231</v>
      </c>
      <c r="J160" s="45">
        <f>'liczba dni zwłoki'!$I$8</f>
        <v>130</v>
      </c>
      <c r="K160" s="46">
        <f t="shared" si="91"/>
        <v>31</v>
      </c>
      <c r="L160" s="156">
        <f t="shared" si="92"/>
        <v>1.0919881305637982</v>
      </c>
      <c r="M160" s="157">
        <f t="shared" si="93"/>
        <v>308.61141304347825</v>
      </c>
      <c r="N160" s="158">
        <f t="shared" si="94"/>
        <v>28.388586956521749</v>
      </c>
      <c r="O160" s="158">
        <f t="shared" si="95"/>
        <v>337</v>
      </c>
      <c r="P160" s="158">
        <f t="shared" si="96"/>
        <v>337</v>
      </c>
      <c r="Q160" s="158"/>
      <c r="S160" s="30">
        <v>14</v>
      </c>
      <c r="T160" s="1" t="s">
        <v>42</v>
      </c>
      <c r="U160" s="83">
        <v>45</v>
      </c>
      <c r="V160" s="81">
        <v>0</v>
      </c>
      <c r="W160" s="83">
        <v>4</v>
      </c>
      <c r="X160" s="83">
        <v>6</v>
      </c>
      <c r="Y160" s="20">
        <f t="shared" si="97"/>
        <v>364</v>
      </c>
      <c r="Z160" s="44">
        <f>'liczba dni zwłoki'!$E$18</f>
        <v>58</v>
      </c>
      <c r="AA160" s="44">
        <f>'liczba dni zwłoki'!$F$18</f>
        <v>132</v>
      </c>
      <c r="AB160" s="43">
        <f t="shared" si="98"/>
        <v>16</v>
      </c>
      <c r="AC160" s="45">
        <f>'liczba dni zwłoki'!$H$18</f>
        <v>15</v>
      </c>
      <c r="AD160" s="45">
        <f>'liczba dni zwłoki'!$I$18</f>
        <v>130</v>
      </c>
      <c r="AE160" s="45">
        <f t="shared" si="99"/>
        <v>12</v>
      </c>
    </row>
    <row r="161" spans="1:31" ht="16.5" thickTop="1" thickBot="1" x14ac:dyDescent="0.3">
      <c r="A161" s="30">
        <v>5</v>
      </c>
      <c r="B161" s="1" t="s">
        <v>10</v>
      </c>
      <c r="C161" s="2">
        <v>44</v>
      </c>
      <c r="D161" s="2">
        <v>13</v>
      </c>
      <c r="E161" s="20">
        <f t="shared" ref="E161:E166" si="100">C161*5+D161*9</f>
        <v>337</v>
      </c>
      <c r="F161" s="44">
        <f>'liczba dni zwłoki'!$E$9</f>
        <v>330</v>
      </c>
      <c r="G161" s="44">
        <f>'liczba dni zwłoki'!$F$9</f>
        <v>132</v>
      </c>
      <c r="H161" s="47">
        <f t="shared" si="90"/>
        <v>40</v>
      </c>
      <c r="I161" s="45">
        <f>'liczba dni zwłoki'!$H$9</f>
        <v>198</v>
      </c>
      <c r="J161" s="45">
        <f>'liczba dni zwłoki'!$I$9</f>
        <v>130</v>
      </c>
      <c r="K161" s="46">
        <f t="shared" si="91"/>
        <v>28</v>
      </c>
      <c r="L161" s="156">
        <f t="shared" si="92"/>
        <v>1.0830860534124629</v>
      </c>
      <c r="M161" s="157">
        <f t="shared" si="93"/>
        <v>311.14794520547946</v>
      </c>
      <c r="N161" s="158">
        <f t="shared" si="94"/>
        <v>25.852054794520541</v>
      </c>
      <c r="O161" s="158">
        <f t="shared" si="95"/>
        <v>337</v>
      </c>
      <c r="P161" s="158">
        <f t="shared" si="96"/>
        <v>337</v>
      </c>
      <c r="Q161" s="158"/>
      <c r="S161" s="30">
        <v>15</v>
      </c>
      <c r="T161" s="1" t="s">
        <v>43</v>
      </c>
      <c r="U161" s="83">
        <v>45</v>
      </c>
      <c r="V161" s="81">
        <v>0</v>
      </c>
      <c r="W161" s="83">
        <v>4</v>
      </c>
      <c r="X161" s="83">
        <v>6</v>
      </c>
      <c r="Y161" s="20">
        <f t="shared" si="97"/>
        <v>364</v>
      </c>
      <c r="Z161" s="44">
        <f>'liczba dni zwłoki'!$E$19</f>
        <v>28</v>
      </c>
      <c r="AA161" s="44">
        <f>'liczba dni zwłoki'!$F$19</f>
        <v>132</v>
      </c>
      <c r="AB161" s="43">
        <f t="shared" si="98"/>
        <v>13</v>
      </c>
      <c r="AC161" s="45">
        <f>'liczba dni zwłoki'!$H$19</f>
        <v>0</v>
      </c>
      <c r="AD161" s="45">
        <f>'liczba dni zwłoki'!$I$19</f>
        <v>130</v>
      </c>
      <c r="AE161" s="45">
        <f t="shared" si="99"/>
        <v>10</v>
      </c>
    </row>
    <row r="162" spans="1:31" ht="16.5" thickTop="1" thickBot="1" x14ac:dyDescent="0.3">
      <c r="A162" s="30">
        <v>6</v>
      </c>
      <c r="B162" s="1" t="s">
        <v>11</v>
      </c>
      <c r="C162" s="2">
        <v>44</v>
      </c>
      <c r="D162" s="2">
        <v>13</v>
      </c>
      <c r="E162" s="20">
        <f t="shared" si="100"/>
        <v>337</v>
      </c>
      <c r="F162" s="44">
        <f>'liczba dni zwłoki'!$E$10</f>
        <v>302</v>
      </c>
      <c r="G162" s="44">
        <f>'liczba dni zwłoki'!$F$10</f>
        <v>132</v>
      </c>
      <c r="H162" s="47">
        <f t="shared" si="90"/>
        <v>38</v>
      </c>
      <c r="I162" s="45">
        <f>'liczba dni zwłoki'!$H$10</f>
        <v>170</v>
      </c>
      <c r="J162" s="45">
        <f>'liczba dni zwłoki'!$I$10</f>
        <v>130</v>
      </c>
      <c r="K162" s="46">
        <f t="shared" si="91"/>
        <v>25</v>
      </c>
      <c r="L162" s="156">
        <f>(E162+K162)/E162</f>
        <v>1.0741839762611276</v>
      </c>
      <c r="M162" s="157">
        <f t="shared" si="93"/>
        <v>313.72651933701655</v>
      </c>
      <c r="N162" s="158">
        <f t="shared" si="94"/>
        <v>23.273480662983445</v>
      </c>
      <c r="O162" s="158">
        <f t="shared" si="95"/>
        <v>337</v>
      </c>
      <c r="P162" s="158">
        <f t="shared" si="96"/>
        <v>337</v>
      </c>
      <c r="Q162" s="158"/>
      <c r="S162" s="30">
        <v>16</v>
      </c>
      <c r="T162" s="1" t="s">
        <v>188</v>
      </c>
      <c r="U162" s="83">
        <v>45</v>
      </c>
      <c r="V162" s="81">
        <v>0</v>
      </c>
      <c r="W162" s="83">
        <v>4</v>
      </c>
      <c r="X162" s="83">
        <v>6</v>
      </c>
      <c r="Y162" s="20">
        <f t="shared" si="97"/>
        <v>364</v>
      </c>
      <c r="Z162" s="44">
        <f>'liczba dni zwłoki'!$E$20</f>
        <v>0</v>
      </c>
      <c r="AA162" s="44">
        <f>'liczba dni zwłoki'!$F$20</f>
        <v>130</v>
      </c>
      <c r="AB162" s="43">
        <f t="shared" si="98"/>
        <v>10</v>
      </c>
      <c r="AC162" s="45">
        <f>'liczba dni zwłoki'!$H$20</f>
        <v>0</v>
      </c>
      <c r="AD162" s="45">
        <f>'liczba dni zwłoki'!$I$20</f>
        <v>129</v>
      </c>
      <c r="AE162" s="45">
        <f t="shared" si="99"/>
        <v>10</v>
      </c>
    </row>
    <row r="163" spans="1:31" ht="16.5" thickTop="1" thickBot="1" x14ac:dyDescent="0.3">
      <c r="A163" s="30">
        <v>7</v>
      </c>
      <c r="B163" s="1" t="s">
        <v>12</v>
      </c>
      <c r="C163" s="2">
        <v>46</v>
      </c>
      <c r="D163" s="2">
        <v>10</v>
      </c>
      <c r="E163" s="20">
        <f t="shared" si="100"/>
        <v>320</v>
      </c>
      <c r="F163" s="44">
        <f>'liczba dni zwłoki'!$E$11</f>
        <v>271</v>
      </c>
      <c r="G163" s="44">
        <f>'liczba dni zwłoki'!$F$11</f>
        <v>132</v>
      </c>
      <c r="H163" s="47">
        <f t="shared" si="90"/>
        <v>33</v>
      </c>
      <c r="I163" s="45">
        <f>'liczba dni zwłoki'!$H$11</f>
        <v>144</v>
      </c>
      <c r="J163" s="45">
        <f>'liczba dni zwłoki'!$I$11</f>
        <v>130</v>
      </c>
      <c r="K163" s="46">
        <f t="shared" si="91"/>
        <v>22</v>
      </c>
      <c r="L163" s="156">
        <f t="shared" ref="L163:L166" si="101">(E163+K163)/E163</f>
        <v>1.0687500000000001</v>
      </c>
      <c r="M163" s="157">
        <f t="shared" si="93"/>
        <v>299.41520467836256</v>
      </c>
      <c r="N163" s="158">
        <f t="shared" si="94"/>
        <v>20.584795321637444</v>
      </c>
      <c r="O163" s="158">
        <f t="shared" si="95"/>
        <v>320</v>
      </c>
      <c r="P163" s="158">
        <f t="shared" si="96"/>
        <v>320</v>
      </c>
      <c r="Q163" s="158"/>
      <c r="S163" s="30">
        <v>17</v>
      </c>
      <c r="T163" s="1" t="s">
        <v>189</v>
      </c>
      <c r="U163" s="83">
        <v>45</v>
      </c>
      <c r="V163" s="81">
        <v>0</v>
      </c>
      <c r="W163" s="83">
        <v>4</v>
      </c>
      <c r="X163" s="83">
        <v>6</v>
      </c>
      <c r="Y163" s="20">
        <f t="shared" si="97"/>
        <v>364</v>
      </c>
      <c r="Z163" s="44">
        <f>'liczba dni zwłoki'!$E$21</f>
        <v>0</v>
      </c>
      <c r="AA163" s="44">
        <f>'liczba dni zwłoki'!$F$21</f>
        <v>99</v>
      </c>
      <c r="AB163" s="43">
        <f t="shared" si="98"/>
        <v>8</v>
      </c>
      <c r="AC163" s="45">
        <f>'liczba dni zwłoki'!$H$21</f>
        <v>0</v>
      </c>
      <c r="AD163" s="45">
        <f>'liczba dni zwłoki'!$I$21</f>
        <v>99</v>
      </c>
      <c r="AE163" s="45">
        <f t="shared" si="99"/>
        <v>8</v>
      </c>
    </row>
    <row r="164" spans="1:31" ht="16.5" thickTop="1" thickBot="1" x14ac:dyDescent="0.3">
      <c r="A164" s="30">
        <v>8</v>
      </c>
      <c r="B164" s="1" t="s">
        <v>13</v>
      </c>
      <c r="C164" s="2">
        <v>46</v>
      </c>
      <c r="D164" s="2">
        <v>10</v>
      </c>
      <c r="E164" s="20">
        <f t="shared" si="100"/>
        <v>320</v>
      </c>
      <c r="F164" s="44">
        <f>'liczba dni zwłoki'!$E$12</f>
        <v>240</v>
      </c>
      <c r="G164" s="44">
        <f>'liczba dni zwłoki'!$F$12</f>
        <v>132</v>
      </c>
      <c r="H164" s="47">
        <f t="shared" si="90"/>
        <v>30</v>
      </c>
      <c r="I164" s="45">
        <f>'liczba dni zwłoki'!$H$12</f>
        <v>144</v>
      </c>
      <c r="J164" s="45">
        <f>'liczba dni zwłoki'!$I$12</f>
        <v>130</v>
      </c>
      <c r="K164" s="46">
        <f t="shared" si="91"/>
        <v>22</v>
      </c>
      <c r="L164" s="156">
        <f t="shared" si="101"/>
        <v>1.0687500000000001</v>
      </c>
      <c r="M164" s="157">
        <f t="shared" si="93"/>
        <v>299.41520467836256</v>
      </c>
      <c r="N164" s="158">
        <f t="shared" si="94"/>
        <v>20.584795321637444</v>
      </c>
      <c r="O164" s="158">
        <f t="shared" si="95"/>
        <v>320</v>
      </c>
      <c r="P164" s="158">
        <f t="shared" si="96"/>
        <v>320</v>
      </c>
      <c r="Q164" s="158"/>
      <c r="S164" s="30">
        <v>18</v>
      </c>
      <c r="T164" s="1" t="s">
        <v>190</v>
      </c>
      <c r="U164" s="83">
        <v>45</v>
      </c>
      <c r="V164" s="81">
        <v>0</v>
      </c>
      <c r="W164" s="83">
        <v>4</v>
      </c>
      <c r="X164" s="83">
        <v>6</v>
      </c>
      <c r="Y164" s="20">
        <f t="shared" si="97"/>
        <v>364</v>
      </c>
      <c r="Z164" s="44">
        <f>'liczba dni zwłoki'!$E$22</f>
        <v>0</v>
      </c>
      <c r="AA164" s="44">
        <f>'liczba dni zwłoki'!$F$22</f>
        <v>69</v>
      </c>
      <c r="AB164" s="43">
        <v>0</v>
      </c>
      <c r="AC164" s="45">
        <f>'liczba dni zwłoki'!$H$22</f>
        <v>0</v>
      </c>
      <c r="AD164" s="45">
        <f>'liczba dni zwłoki'!$I$22</f>
        <v>69</v>
      </c>
      <c r="AE164" s="45">
        <v>0</v>
      </c>
    </row>
    <row r="165" spans="1:31" ht="16.5" thickTop="1" thickBot="1" x14ac:dyDescent="0.3">
      <c r="A165" s="30">
        <v>9</v>
      </c>
      <c r="B165" s="1" t="s">
        <v>14</v>
      </c>
      <c r="C165" s="2">
        <v>46</v>
      </c>
      <c r="D165" s="2">
        <v>10</v>
      </c>
      <c r="E165" s="20">
        <f t="shared" si="100"/>
        <v>320</v>
      </c>
      <c r="F165" s="44">
        <f>'liczba dni zwłoki'!$E$13</f>
        <v>212</v>
      </c>
      <c r="G165" s="44">
        <f>'liczba dni zwłoki'!$F$13</f>
        <v>132</v>
      </c>
      <c r="H165" s="47">
        <f t="shared" si="90"/>
        <v>28</v>
      </c>
      <c r="I165" s="45">
        <f>'liczba dni zwłoki'!$H$13</f>
        <v>144</v>
      </c>
      <c r="J165" s="45">
        <f>'liczba dni zwłoki'!$I$13</f>
        <v>130</v>
      </c>
      <c r="K165" s="46">
        <f t="shared" si="91"/>
        <v>22</v>
      </c>
      <c r="L165" s="156">
        <f t="shared" si="101"/>
        <v>1.0687500000000001</v>
      </c>
      <c r="M165" s="157">
        <f t="shared" si="93"/>
        <v>299.41520467836256</v>
      </c>
      <c r="N165" s="158">
        <f t="shared" si="94"/>
        <v>20.584795321637444</v>
      </c>
      <c r="O165" s="158">
        <f t="shared" si="95"/>
        <v>320</v>
      </c>
      <c r="P165" s="158">
        <f t="shared" si="96"/>
        <v>320</v>
      </c>
      <c r="Q165" s="158"/>
      <c r="S165" s="30">
        <v>19</v>
      </c>
      <c r="T165" s="1" t="s">
        <v>240</v>
      </c>
      <c r="U165" s="17">
        <v>45</v>
      </c>
      <c r="V165" s="17">
        <v>0</v>
      </c>
      <c r="W165" s="2">
        <v>4</v>
      </c>
      <c r="X165" s="2">
        <v>6</v>
      </c>
      <c r="Y165" s="20">
        <f t="shared" si="97"/>
        <v>364</v>
      </c>
      <c r="Z165" s="44">
        <f>'liczba dni zwłoki'!$E$23</f>
        <v>0</v>
      </c>
      <c r="AA165" s="44">
        <f>'liczba dni zwłoki'!$F$23</f>
        <v>36</v>
      </c>
      <c r="AB165" s="43">
        <v>0</v>
      </c>
      <c r="AC165" s="45">
        <f>'liczba dni zwłoki'!$H$23</f>
        <v>0</v>
      </c>
      <c r="AD165" s="45">
        <f>'liczba dni zwłoki'!$I$23</f>
        <v>36</v>
      </c>
      <c r="AE165" s="45">
        <v>0</v>
      </c>
    </row>
    <row r="166" spans="1:31" ht="16.5" thickTop="1" thickBot="1" x14ac:dyDescent="0.3">
      <c r="A166" s="30">
        <v>10</v>
      </c>
      <c r="B166" s="1" t="s">
        <v>36</v>
      </c>
      <c r="C166" s="2">
        <v>46</v>
      </c>
      <c r="D166" s="22">
        <v>10</v>
      </c>
      <c r="E166" s="23">
        <f t="shared" si="100"/>
        <v>320</v>
      </c>
      <c r="F166" s="44">
        <f>'liczba dni zwłoki'!$E$14</f>
        <v>181</v>
      </c>
      <c r="G166" s="44">
        <f>'liczba dni zwłoki'!$F$14</f>
        <v>132</v>
      </c>
      <c r="H166" s="47">
        <f t="shared" si="90"/>
        <v>25</v>
      </c>
      <c r="I166" s="45">
        <f>'liczba dni zwłoki'!$H$14</f>
        <v>138</v>
      </c>
      <c r="J166" s="45">
        <f>'liczba dni zwłoki'!$I$14</f>
        <v>130</v>
      </c>
      <c r="K166" s="46">
        <f t="shared" si="91"/>
        <v>21</v>
      </c>
      <c r="L166" s="156">
        <f t="shared" si="101"/>
        <v>1.065625</v>
      </c>
      <c r="M166" s="157">
        <f t="shared" si="93"/>
        <v>300.29325513196477</v>
      </c>
      <c r="N166" s="158">
        <f t="shared" si="94"/>
        <v>19.70674486803523</v>
      </c>
      <c r="O166" s="158">
        <f t="shared" si="95"/>
        <v>320</v>
      </c>
      <c r="P166" s="158">
        <f>O166-Q166</f>
        <v>61.803662224478103</v>
      </c>
      <c r="Q166" s="158">
        <f>N167</f>
        <v>258.1963377755219</v>
      </c>
      <c r="X166" s="24" t="s">
        <v>47</v>
      </c>
      <c r="Y166" s="33">
        <f>SUM(Y157:Y165)</f>
        <v>3276</v>
      </c>
      <c r="Z166" s="33"/>
      <c r="AA166" s="33"/>
      <c r="AB166" s="34">
        <f>SUM(AB157:AB165)</f>
        <v>114</v>
      </c>
      <c r="AC166" s="34"/>
      <c r="AD166" s="34"/>
      <c r="AE166" s="34">
        <f>SUM(AE157:AE165)</f>
        <v>94</v>
      </c>
    </row>
    <row r="167" spans="1:31" ht="16.5" customHeight="1" thickTop="1" thickBot="1" x14ac:dyDescent="0.3">
      <c r="A167" s="12"/>
      <c r="B167" s="13"/>
      <c r="C167" s="14"/>
      <c r="D167" s="24" t="s">
        <v>46</v>
      </c>
      <c r="E167" s="35">
        <f>SUM(E157:E166)</f>
        <v>3307</v>
      </c>
      <c r="F167" s="35"/>
      <c r="G167" s="35"/>
      <c r="H167" s="25">
        <f>SUM(H157:H166)</f>
        <v>385</v>
      </c>
      <c r="I167" s="25"/>
      <c r="J167" s="25"/>
      <c r="K167" s="25">
        <f t="shared" ref="K167" si="102">SUM(K157:K166)</f>
        <v>281</v>
      </c>
      <c r="L167" s="155"/>
      <c r="M167" s="159">
        <f>SUM(M157:M166)</f>
        <v>3048.8036622244781</v>
      </c>
      <c r="N167" s="159">
        <f t="shared" si="94"/>
        <v>258.1963377755219</v>
      </c>
      <c r="O167" s="159">
        <f t="shared" si="95"/>
        <v>3307</v>
      </c>
      <c r="P167" s="159">
        <f>SUM(P157:P166)</f>
        <v>3048.8036622244781</v>
      </c>
      <c r="Q167" s="159">
        <f>SUM(Q157:Q166)</f>
        <v>258.1963377755219</v>
      </c>
    </row>
    <row r="168" spans="1:31" ht="15.75" thickTop="1" x14ac:dyDescent="0.25">
      <c r="A168" s="3"/>
      <c r="B168" s="8"/>
      <c r="C168" s="4"/>
      <c r="D168" s="4"/>
      <c r="E168" s="15"/>
      <c r="F168" s="4"/>
      <c r="G168" s="4"/>
      <c r="H168" s="16"/>
      <c r="I168" s="16"/>
      <c r="J168" s="16"/>
    </row>
    <row r="169" spans="1:31" x14ac:dyDescent="0.25">
      <c r="A169" s="3"/>
      <c r="B169" s="8"/>
      <c r="C169" s="4"/>
      <c r="D169" s="4"/>
      <c r="E169" s="15"/>
      <c r="F169" s="4"/>
      <c r="G169" s="4"/>
      <c r="H169" s="16"/>
      <c r="I169" s="16"/>
      <c r="J169" s="16"/>
    </row>
    <row r="170" spans="1:31" x14ac:dyDescent="0.25">
      <c r="A170" s="3"/>
      <c r="B170" s="8"/>
      <c r="C170" s="4"/>
      <c r="D170" s="4"/>
      <c r="E170" s="15"/>
      <c r="F170" s="4"/>
      <c r="G170" s="4"/>
      <c r="H170" s="16"/>
      <c r="I170" s="16"/>
      <c r="J170" s="16"/>
    </row>
    <row r="171" spans="1:31" x14ac:dyDescent="0.25">
      <c r="A171" s="3"/>
      <c r="B171" s="8"/>
      <c r="C171" s="4"/>
      <c r="D171" s="4"/>
      <c r="E171" s="15"/>
      <c r="F171" s="4"/>
      <c r="G171" s="4"/>
      <c r="H171" s="16"/>
      <c r="I171" s="16"/>
      <c r="J171" s="16"/>
    </row>
    <row r="173" spans="1:31" ht="18.75" x14ac:dyDescent="0.3">
      <c r="A173" s="198" t="s">
        <v>57</v>
      </c>
      <c r="B173" s="198"/>
      <c r="C173" s="198"/>
      <c r="D173" s="198"/>
      <c r="E173" s="198"/>
      <c r="F173" s="198"/>
      <c r="G173" s="198"/>
      <c r="H173" s="198"/>
      <c r="I173" s="198"/>
      <c r="J173" s="198"/>
      <c r="K173" s="198"/>
      <c r="L173" s="134"/>
      <c r="M173" s="134"/>
      <c r="N173" s="134"/>
      <c r="O173" s="134"/>
      <c r="P173" s="134"/>
      <c r="Q173" s="134"/>
      <c r="R173" s="132"/>
      <c r="S173" s="198" t="s">
        <v>57</v>
      </c>
      <c r="T173" s="198"/>
      <c r="U173" s="198"/>
      <c r="V173" s="198"/>
      <c r="W173" s="198"/>
      <c r="X173" s="198"/>
      <c r="Y173" s="198"/>
      <c r="Z173" s="198"/>
      <c r="AA173" s="198"/>
      <c r="AB173" s="198"/>
      <c r="AC173" s="198"/>
      <c r="AD173" s="198"/>
      <c r="AE173" s="198"/>
    </row>
    <row r="174" spans="1:31" ht="15.75" thickBot="1" x14ac:dyDescent="0.3">
      <c r="C174" s="18"/>
      <c r="D174" s="18"/>
    </row>
    <row r="175" spans="1:31" ht="33" customHeight="1" thickTop="1" thickBot="1" x14ac:dyDescent="0.3">
      <c r="F175" s="187" t="s">
        <v>152</v>
      </c>
      <c r="G175" s="188"/>
      <c r="H175" s="189"/>
      <c r="I175" s="174" t="s">
        <v>151</v>
      </c>
      <c r="J175" s="175"/>
      <c r="K175" s="176"/>
      <c r="L175" s="153"/>
      <c r="M175" s="153"/>
      <c r="N175" s="153"/>
      <c r="O175" s="153"/>
      <c r="P175" s="153"/>
      <c r="Q175" s="153"/>
      <c r="Z175" s="187" t="s">
        <v>152</v>
      </c>
      <c r="AA175" s="188"/>
      <c r="AB175" s="189"/>
      <c r="AC175" s="174" t="s">
        <v>151</v>
      </c>
      <c r="AD175" s="175"/>
      <c r="AE175" s="176"/>
    </row>
    <row r="176" spans="1:31" ht="48" customHeight="1" thickTop="1" thickBot="1" x14ac:dyDescent="0.3">
      <c r="A176" s="177" t="s">
        <v>0</v>
      </c>
      <c r="B176" s="179" t="s">
        <v>1</v>
      </c>
      <c r="C176" s="183" t="s">
        <v>2</v>
      </c>
      <c r="D176" s="184"/>
      <c r="E176" s="181" t="s">
        <v>3</v>
      </c>
      <c r="F176" s="190" t="s">
        <v>38</v>
      </c>
      <c r="G176" s="191"/>
      <c r="H176" s="185" t="s">
        <v>37</v>
      </c>
      <c r="I176" s="192" t="s">
        <v>150</v>
      </c>
      <c r="J176" s="193"/>
      <c r="K176" s="173" t="s">
        <v>48</v>
      </c>
      <c r="L176" s="166" t="s">
        <v>243</v>
      </c>
      <c r="M176" s="168" t="s">
        <v>241</v>
      </c>
      <c r="N176" s="168" t="s">
        <v>185</v>
      </c>
      <c r="O176" s="168" t="s">
        <v>183</v>
      </c>
      <c r="P176" s="168" t="s">
        <v>244</v>
      </c>
      <c r="Q176" s="168" t="s">
        <v>245</v>
      </c>
      <c r="S176" s="177" t="s">
        <v>0</v>
      </c>
      <c r="T176" s="179" t="s">
        <v>1</v>
      </c>
      <c r="U176" s="194" t="s">
        <v>2</v>
      </c>
      <c r="V176" s="195"/>
      <c r="W176" s="195"/>
      <c r="X176" s="196"/>
      <c r="Y176" s="181" t="s">
        <v>3</v>
      </c>
      <c r="Z176" s="197" t="s">
        <v>38</v>
      </c>
      <c r="AA176" s="197"/>
      <c r="AB176" s="185" t="s">
        <v>37</v>
      </c>
      <c r="AC176" s="192" t="s">
        <v>150</v>
      </c>
      <c r="AD176" s="193"/>
      <c r="AE176" s="171" t="s">
        <v>48</v>
      </c>
    </row>
    <row r="177" spans="1:31" ht="16.5" customHeight="1" thickTop="1" thickBot="1" x14ac:dyDescent="0.3">
      <c r="A177" s="178"/>
      <c r="B177" s="180"/>
      <c r="C177" s="19" t="s">
        <v>4</v>
      </c>
      <c r="D177" s="19" t="s">
        <v>5</v>
      </c>
      <c r="E177" s="182"/>
      <c r="F177" s="78" t="s">
        <v>197</v>
      </c>
      <c r="G177" s="78" t="s">
        <v>198</v>
      </c>
      <c r="H177" s="186"/>
      <c r="I177" s="80" t="s">
        <v>197</v>
      </c>
      <c r="J177" s="79" t="s">
        <v>198</v>
      </c>
      <c r="K177" s="173"/>
      <c r="L177" s="167"/>
      <c r="M177" s="169"/>
      <c r="N177" s="169"/>
      <c r="O177" s="169"/>
      <c r="P177" s="169"/>
      <c r="Q177" s="169"/>
      <c r="S177" s="178"/>
      <c r="T177" s="180"/>
      <c r="U177" s="28" t="s">
        <v>44</v>
      </c>
      <c r="V177" s="19" t="s">
        <v>4</v>
      </c>
      <c r="W177" s="29" t="s">
        <v>45</v>
      </c>
      <c r="X177" s="19" t="s">
        <v>5</v>
      </c>
      <c r="Y177" s="182"/>
      <c r="Z177" s="78" t="s">
        <v>197</v>
      </c>
      <c r="AA177" s="52" t="s">
        <v>198</v>
      </c>
      <c r="AB177" s="186"/>
      <c r="AC177" s="79" t="s">
        <v>197</v>
      </c>
      <c r="AD177" s="80" t="s">
        <v>198</v>
      </c>
      <c r="AE177" s="172"/>
    </row>
    <row r="178" spans="1:31" ht="16.5" thickTop="1" thickBot="1" x14ac:dyDescent="0.3">
      <c r="A178" s="30">
        <v>1</v>
      </c>
      <c r="B178" s="1" t="s">
        <v>6</v>
      </c>
      <c r="C178" s="2">
        <v>57</v>
      </c>
      <c r="D178" s="2">
        <v>21</v>
      </c>
      <c r="E178" s="20">
        <f>C178*5+D178*9</f>
        <v>474</v>
      </c>
      <c r="F178" s="44">
        <f>'liczba dni zwłoki'!$E$5</f>
        <v>455</v>
      </c>
      <c r="G178" s="44">
        <f>'liczba dni zwłoki'!$F$5</f>
        <v>132</v>
      </c>
      <c r="H178" s="47">
        <f>ROUND(((E178*0.1*F178)/365)+((E178*0.08*G178)/365),0)</f>
        <v>73</v>
      </c>
      <c r="I178" s="45">
        <f>'liczba dni zwłoki'!$H$5</f>
        <v>323</v>
      </c>
      <c r="J178" s="45">
        <f>'liczba dni zwłoki'!$I$5</f>
        <v>130</v>
      </c>
      <c r="K178" s="46">
        <f>ROUND((((E178*0.1*I178)/365)+((E178*0.08*J178)/365)),0)</f>
        <v>55</v>
      </c>
      <c r="L178" s="156">
        <f>(E178+K178)/E178</f>
        <v>1.1160337552742616</v>
      </c>
      <c r="M178" s="157">
        <f>E178/L178</f>
        <v>424.71833648393192</v>
      </c>
      <c r="N178" s="158">
        <f>E178-M178</f>
        <v>49.281663516068079</v>
      </c>
      <c r="O178" s="158">
        <f>M178+N178</f>
        <v>474</v>
      </c>
      <c r="P178" s="158">
        <f>O178</f>
        <v>474</v>
      </c>
      <c r="Q178" s="158"/>
      <c r="S178" s="30">
        <v>11</v>
      </c>
      <c r="T178" s="1" t="s">
        <v>39</v>
      </c>
      <c r="U178" s="84">
        <v>54</v>
      </c>
      <c r="V178" s="81">
        <v>0</v>
      </c>
      <c r="W178" s="84">
        <v>20</v>
      </c>
      <c r="X178" s="82">
        <v>0</v>
      </c>
      <c r="Y178" s="20">
        <f>U178*6+V178*5+W178*10+X178*9</f>
        <v>524</v>
      </c>
      <c r="Z178" s="44">
        <f>'liczba dni zwłoki'!$E$15</f>
        <v>149</v>
      </c>
      <c r="AA178" s="44">
        <f>'liczba dni zwłoki'!$F$15</f>
        <v>132</v>
      </c>
      <c r="AB178" s="43">
        <f>ROUND((((Y178*0.1*Z178)/365)+((Y178*0.08*AA178)/365)),0)</f>
        <v>37</v>
      </c>
      <c r="AC178" s="45">
        <f>'liczba dni zwłoki'!$H$15</f>
        <v>106</v>
      </c>
      <c r="AD178" s="45">
        <f>'liczba dni zwłoki'!$I$15</f>
        <v>130</v>
      </c>
      <c r="AE178" s="45">
        <f>ROUND((((Y178*0.1*AC178)/365)+((Y178*0.08*AD178)/365)),0)</f>
        <v>30</v>
      </c>
    </row>
    <row r="179" spans="1:31" ht="16.5" thickTop="1" thickBot="1" x14ac:dyDescent="0.3">
      <c r="A179" s="30">
        <v>2</v>
      </c>
      <c r="B179" s="1" t="s">
        <v>7</v>
      </c>
      <c r="C179" s="2">
        <v>57</v>
      </c>
      <c r="D179" s="2">
        <v>20</v>
      </c>
      <c r="E179" s="20">
        <f>+C179*5+D179*9</f>
        <v>465</v>
      </c>
      <c r="F179" s="44">
        <f>'liczba dni zwłoki'!$E$6</f>
        <v>422</v>
      </c>
      <c r="G179" s="44">
        <f>'liczba dni zwłoki'!$F$6</f>
        <v>132</v>
      </c>
      <c r="H179" s="47">
        <f t="shared" ref="H179:H187" si="103">ROUND(((E179*0.1*F179)/365)+((E179*0.08*G179)/365),0)</f>
        <v>67</v>
      </c>
      <c r="I179" s="45">
        <f>'liczba dni zwłoki'!$H$6</f>
        <v>290</v>
      </c>
      <c r="J179" s="45">
        <f>'liczba dni zwłoki'!$I$6</f>
        <v>130</v>
      </c>
      <c r="K179" s="46">
        <f t="shared" ref="K179:K187" si="104">ROUND((((E179*0.1*I179)/365)+((E179*0.08*J179)/365)),0)</f>
        <v>50</v>
      </c>
      <c r="L179" s="156">
        <f t="shared" ref="L179:L182" si="105">(E179+K179)/E179</f>
        <v>1.10752688172043</v>
      </c>
      <c r="M179" s="157">
        <f t="shared" ref="M179:M187" si="106">E179/L179</f>
        <v>419.85436893203888</v>
      </c>
      <c r="N179" s="158">
        <f t="shared" ref="N179:N188" si="107">E179-M179</f>
        <v>45.145631067961119</v>
      </c>
      <c r="O179" s="158">
        <f t="shared" ref="O179:O188" si="108">M179+N179</f>
        <v>465</v>
      </c>
      <c r="P179" s="158">
        <f t="shared" ref="P179:P186" si="109">O179</f>
        <v>465</v>
      </c>
      <c r="Q179" s="158"/>
      <c r="S179" s="30">
        <v>12</v>
      </c>
      <c r="T179" s="1" t="s">
        <v>40</v>
      </c>
      <c r="U179" s="84">
        <v>54</v>
      </c>
      <c r="V179" s="81">
        <v>0</v>
      </c>
      <c r="W179" s="84">
        <v>20</v>
      </c>
      <c r="X179" s="82">
        <v>0</v>
      </c>
      <c r="Y179" s="20">
        <f t="shared" ref="Y179:Y186" si="110">U179*6+V179*5+W179*10+X179*9</f>
        <v>524</v>
      </c>
      <c r="Z179" s="44">
        <f>'liczba dni zwłoki'!$E$16</f>
        <v>120</v>
      </c>
      <c r="AA179" s="44">
        <f>'liczba dni zwłoki'!$F$16</f>
        <v>132</v>
      </c>
      <c r="AB179" s="43">
        <f t="shared" ref="AB179:AB185" si="111">ROUND((((Y179*0.1*Z179)/365)+((Y179*0.08*AA179)/365)),0)</f>
        <v>32</v>
      </c>
      <c r="AC179" s="45">
        <f>'liczba dni zwłoki'!$H$16</f>
        <v>77</v>
      </c>
      <c r="AD179" s="45">
        <f>'liczba dni zwłoki'!$I$16</f>
        <v>130</v>
      </c>
      <c r="AE179" s="45">
        <f t="shared" ref="AE179:AE185" si="112">ROUND((((Y179*0.1*AC179)/365)+((Y179*0.08*AD179)/365)),0)</f>
        <v>26</v>
      </c>
    </row>
    <row r="180" spans="1:31" ht="16.5" thickTop="1" thickBot="1" x14ac:dyDescent="0.3">
      <c r="A180" s="30">
        <v>3</v>
      </c>
      <c r="B180" s="1" t="s">
        <v>8</v>
      </c>
      <c r="C180" s="2">
        <v>56</v>
      </c>
      <c r="D180" s="2">
        <v>20</v>
      </c>
      <c r="E180" s="20">
        <f>C180*5+D180*9</f>
        <v>460</v>
      </c>
      <c r="F180" s="44">
        <f>'liczba dni zwłoki'!$E$7</f>
        <v>393</v>
      </c>
      <c r="G180" s="44">
        <f>'liczba dni zwłoki'!$F$7</f>
        <v>132</v>
      </c>
      <c r="H180" s="47">
        <f t="shared" si="103"/>
        <v>63</v>
      </c>
      <c r="I180" s="45">
        <f>'liczba dni zwłoki'!$H$7</f>
        <v>261</v>
      </c>
      <c r="J180" s="45">
        <f>'liczba dni zwłoki'!$I$7</f>
        <v>130</v>
      </c>
      <c r="K180" s="46">
        <f t="shared" si="104"/>
        <v>46</v>
      </c>
      <c r="L180" s="156">
        <f t="shared" si="105"/>
        <v>1.1000000000000001</v>
      </c>
      <c r="M180" s="157">
        <f t="shared" si="106"/>
        <v>418.18181818181813</v>
      </c>
      <c r="N180" s="158">
        <f t="shared" si="107"/>
        <v>41.81818181818187</v>
      </c>
      <c r="O180" s="158">
        <f t="shared" si="108"/>
        <v>460</v>
      </c>
      <c r="P180" s="158">
        <f t="shared" si="109"/>
        <v>460</v>
      </c>
      <c r="Q180" s="158"/>
      <c r="S180" s="30">
        <v>13</v>
      </c>
      <c r="T180" s="1" t="s">
        <v>41</v>
      </c>
      <c r="U180" s="84">
        <v>54</v>
      </c>
      <c r="V180" s="81">
        <v>0</v>
      </c>
      <c r="W180" s="84">
        <v>20</v>
      </c>
      <c r="X180" s="82">
        <v>0</v>
      </c>
      <c r="Y180" s="20">
        <f t="shared" si="110"/>
        <v>524</v>
      </c>
      <c r="Z180" s="44">
        <f>'liczba dni zwłoki'!$E$17</f>
        <v>90</v>
      </c>
      <c r="AA180" s="44">
        <f>'liczba dni zwłoki'!$F$17</f>
        <v>132</v>
      </c>
      <c r="AB180" s="43">
        <f t="shared" si="111"/>
        <v>28</v>
      </c>
      <c r="AC180" s="45">
        <f>'liczba dni zwłoki'!$H$17</f>
        <v>47</v>
      </c>
      <c r="AD180" s="45">
        <f>'liczba dni zwłoki'!$I$17</f>
        <v>130</v>
      </c>
      <c r="AE180" s="45">
        <f t="shared" si="112"/>
        <v>22</v>
      </c>
    </row>
    <row r="181" spans="1:31" ht="16.5" thickTop="1" thickBot="1" x14ac:dyDescent="0.3">
      <c r="A181" s="30">
        <v>4</v>
      </c>
      <c r="B181" s="1" t="s">
        <v>9</v>
      </c>
      <c r="C181" s="2">
        <v>56</v>
      </c>
      <c r="D181" s="2">
        <v>20</v>
      </c>
      <c r="E181" s="20">
        <f>C181*5+D181*9</f>
        <v>460</v>
      </c>
      <c r="F181" s="44">
        <f>'liczba dni zwłoki'!$E$8</f>
        <v>363</v>
      </c>
      <c r="G181" s="44">
        <f>'liczba dni zwłoki'!$F$8</f>
        <v>132</v>
      </c>
      <c r="H181" s="47">
        <f t="shared" si="103"/>
        <v>59</v>
      </c>
      <c r="I181" s="45">
        <f>'liczba dni zwłoki'!$H$8</f>
        <v>231</v>
      </c>
      <c r="J181" s="45">
        <f>'liczba dni zwłoki'!$I$8</f>
        <v>130</v>
      </c>
      <c r="K181" s="46">
        <f t="shared" si="104"/>
        <v>42</v>
      </c>
      <c r="L181" s="156">
        <f t="shared" si="105"/>
        <v>1.0913043478260869</v>
      </c>
      <c r="M181" s="157">
        <f t="shared" si="106"/>
        <v>421.51394422310761</v>
      </c>
      <c r="N181" s="158">
        <f t="shared" si="107"/>
        <v>38.486055776892385</v>
      </c>
      <c r="O181" s="158">
        <f t="shared" si="108"/>
        <v>460</v>
      </c>
      <c r="P181" s="158">
        <f t="shared" si="109"/>
        <v>460</v>
      </c>
      <c r="Q181" s="158"/>
      <c r="S181" s="30">
        <v>14</v>
      </c>
      <c r="T181" s="1" t="s">
        <v>42</v>
      </c>
      <c r="U181" s="84">
        <v>53</v>
      </c>
      <c r="V181" s="81">
        <v>0</v>
      </c>
      <c r="W181" s="84">
        <v>18</v>
      </c>
      <c r="X181" s="82">
        <v>0</v>
      </c>
      <c r="Y181" s="20">
        <f t="shared" si="110"/>
        <v>498</v>
      </c>
      <c r="Z181" s="44">
        <f>'liczba dni zwłoki'!$E$18</f>
        <v>58</v>
      </c>
      <c r="AA181" s="44">
        <f>'liczba dni zwłoki'!$F$18</f>
        <v>132</v>
      </c>
      <c r="AB181" s="43">
        <f t="shared" si="111"/>
        <v>22</v>
      </c>
      <c r="AC181" s="45">
        <f>'liczba dni zwłoki'!$H$18</f>
        <v>15</v>
      </c>
      <c r="AD181" s="45">
        <f>'liczba dni zwłoki'!$I$18</f>
        <v>130</v>
      </c>
      <c r="AE181" s="45">
        <f t="shared" si="112"/>
        <v>16</v>
      </c>
    </row>
    <row r="182" spans="1:31" ht="16.5" thickTop="1" thickBot="1" x14ac:dyDescent="0.3">
      <c r="A182" s="30">
        <v>5</v>
      </c>
      <c r="B182" s="1" t="s">
        <v>10</v>
      </c>
      <c r="C182" s="2">
        <v>56</v>
      </c>
      <c r="D182" s="2">
        <v>20</v>
      </c>
      <c r="E182" s="20">
        <f t="shared" ref="E182:E187" si="113">C182*5+D182*9</f>
        <v>460</v>
      </c>
      <c r="F182" s="44">
        <f>'liczba dni zwłoki'!$E$9</f>
        <v>330</v>
      </c>
      <c r="G182" s="44">
        <f>'liczba dni zwłoki'!$F$9</f>
        <v>132</v>
      </c>
      <c r="H182" s="47">
        <f t="shared" si="103"/>
        <v>55</v>
      </c>
      <c r="I182" s="45">
        <f>'liczba dni zwłoki'!$H$9</f>
        <v>198</v>
      </c>
      <c r="J182" s="45">
        <f>'liczba dni zwłoki'!$I$9</f>
        <v>130</v>
      </c>
      <c r="K182" s="46">
        <f t="shared" si="104"/>
        <v>38</v>
      </c>
      <c r="L182" s="156">
        <f t="shared" si="105"/>
        <v>1.0826086956521739</v>
      </c>
      <c r="M182" s="157">
        <f t="shared" si="106"/>
        <v>424.89959839357431</v>
      </c>
      <c r="N182" s="158">
        <f t="shared" si="107"/>
        <v>35.100401606425692</v>
      </c>
      <c r="O182" s="158">
        <f t="shared" si="108"/>
        <v>460</v>
      </c>
      <c r="P182" s="158">
        <f t="shared" si="109"/>
        <v>460</v>
      </c>
      <c r="Q182" s="158"/>
      <c r="S182" s="30">
        <v>15</v>
      </c>
      <c r="T182" s="1" t="s">
        <v>43</v>
      </c>
      <c r="U182" s="84">
        <v>52</v>
      </c>
      <c r="V182" s="81">
        <v>0</v>
      </c>
      <c r="W182" s="84">
        <v>18</v>
      </c>
      <c r="X182" s="82">
        <v>0</v>
      </c>
      <c r="Y182" s="20">
        <f t="shared" si="110"/>
        <v>492</v>
      </c>
      <c r="Z182" s="44">
        <f>'liczba dni zwłoki'!$E$19</f>
        <v>28</v>
      </c>
      <c r="AA182" s="44">
        <f>'liczba dni zwłoki'!$F$19</f>
        <v>132</v>
      </c>
      <c r="AB182" s="43">
        <f t="shared" si="111"/>
        <v>18</v>
      </c>
      <c r="AC182" s="45">
        <f>'liczba dni zwłoki'!$H$19</f>
        <v>0</v>
      </c>
      <c r="AD182" s="45">
        <f>'liczba dni zwłoki'!$I$19</f>
        <v>130</v>
      </c>
      <c r="AE182" s="45">
        <f t="shared" si="112"/>
        <v>14</v>
      </c>
    </row>
    <row r="183" spans="1:31" ht="16.5" thickTop="1" thickBot="1" x14ac:dyDescent="0.3">
      <c r="A183" s="30">
        <v>6</v>
      </c>
      <c r="B183" s="1" t="s">
        <v>11</v>
      </c>
      <c r="C183" s="2">
        <v>56</v>
      </c>
      <c r="D183" s="2">
        <v>20</v>
      </c>
      <c r="E183" s="20">
        <f t="shared" si="113"/>
        <v>460</v>
      </c>
      <c r="F183" s="44">
        <f>'liczba dni zwłoki'!$E$10</f>
        <v>302</v>
      </c>
      <c r="G183" s="44">
        <f>'liczba dni zwłoki'!$F$10</f>
        <v>132</v>
      </c>
      <c r="H183" s="47">
        <f t="shared" si="103"/>
        <v>51</v>
      </c>
      <c r="I183" s="45">
        <f>'liczba dni zwłoki'!$H$10</f>
        <v>170</v>
      </c>
      <c r="J183" s="45">
        <f>'liczba dni zwłoki'!$I$10</f>
        <v>130</v>
      </c>
      <c r="K183" s="46">
        <f t="shared" si="104"/>
        <v>35</v>
      </c>
      <c r="L183" s="156">
        <f>(E183+K183)/E183</f>
        <v>1.076086956521739</v>
      </c>
      <c r="M183" s="157">
        <f t="shared" si="106"/>
        <v>427.47474747474752</v>
      </c>
      <c r="N183" s="158">
        <f t="shared" si="107"/>
        <v>32.525252525252483</v>
      </c>
      <c r="O183" s="158">
        <f t="shared" si="108"/>
        <v>460</v>
      </c>
      <c r="P183" s="158">
        <f t="shared" si="109"/>
        <v>460</v>
      </c>
      <c r="Q183" s="158"/>
      <c r="S183" s="30">
        <v>16</v>
      </c>
      <c r="T183" s="1" t="s">
        <v>188</v>
      </c>
      <c r="U183" s="84">
        <v>52</v>
      </c>
      <c r="V183" s="81">
        <v>0</v>
      </c>
      <c r="W183" s="84">
        <v>18</v>
      </c>
      <c r="X183" s="82">
        <v>0</v>
      </c>
      <c r="Y183" s="20">
        <f t="shared" si="110"/>
        <v>492</v>
      </c>
      <c r="Z183" s="44">
        <f>'liczba dni zwłoki'!$E$20</f>
        <v>0</v>
      </c>
      <c r="AA183" s="44">
        <f>'liczba dni zwłoki'!$F$20</f>
        <v>130</v>
      </c>
      <c r="AB183" s="43">
        <f t="shared" si="111"/>
        <v>14</v>
      </c>
      <c r="AC183" s="45">
        <f>'liczba dni zwłoki'!$H$20</f>
        <v>0</v>
      </c>
      <c r="AD183" s="45">
        <f>'liczba dni zwłoki'!$I$20</f>
        <v>129</v>
      </c>
      <c r="AE183" s="45">
        <f t="shared" si="112"/>
        <v>14</v>
      </c>
    </row>
    <row r="184" spans="1:31" ht="16.5" thickTop="1" thickBot="1" x14ac:dyDescent="0.3">
      <c r="A184" s="30">
        <v>7</v>
      </c>
      <c r="B184" s="1" t="s">
        <v>12</v>
      </c>
      <c r="C184" s="2">
        <v>56</v>
      </c>
      <c r="D184" s="2">
        <v>20</v>
      </c>
      <c r="E184" s="20">
        <f t="shared" si="113"/>
        <v>460</v>
      </c>
      <c r="F184" s="44">
        <f>'liczba dni zwłoki'!$E$11</f>
        <v>271</v>
      </c>
      <c r="G184" s="44">
        <f>'liczba dni zwłoki'!$F$11</f>
        <v>132</v>
      </c>
      <c r="H184" s="47">
        <f t="shared" si="103"/>
        <v>47</v>
      </c>
      <c r="I184" s="45">
        <f>'liczba dni zwłoki'!$H$11</f>
        <v>144</v>
      </c>
      <c r="J184" s="45">
        <f>'liczba dni zwłoki'!$I$11</f>
        <v>130</v>
      </c>
      <c r="K184" s="46">
        <f t="shared" si="104"/>
        <v>31</v>
      </c>
      <c r="L184" s="156">
        <f t="shared" ref="L184:L187" si="114">(E184+K184)/E184</f>
        <v>1.067391304347826</v>
      </c>
      <c r="M184" s="157">
        <f t="shared" si="106"/>
        <v>430.95723014256623</v>
      </c>
      <c r="N184" s="158">
        <f t="shared" si="107"/>
        <v>29.042769857433768</v>
      </c>
      <c r="O184" s="158">
        <f t="shared" si="108"/>
        <v>460</v>
      </c>
      <c r="P184" s="158">
        <f t="shared" si="109"/>
        <v>460</v>
      </c>
      <c r="Q184" s="158"/>
      <c r="S184" s="30">
        <v>17</v>
      </c>
      <c r="T184" s="1" t="s">
        <v>189</v>
      </c>
      <c r="U184" s="84">
        <v>52</v>
      </c>
      <c r="V184" s="81">
        <v>0</v>
      </c>
      <c r="W184" s="84">
        <v>18</v>
      </c>
      <c r="X184" s="82">
        <v>0</v>
      </c>
      <c r="Y184" s="20">
        <f t="shared" si="110"/>
        <v>492</v>
      </c>
      <c r="Z184" s="44">
        <f>'liczba dni zwłoki'!$E$21</f>
        <v>0</v>
      </c>
      <c r="AA184" s="44">
        <f>'liczba dni zwłoki'!$F$21</f>
        <v>99</v>
      </c>
      <c r="AB184" s="43">
        <f t="shared" si="111"/>
        <v>11</v>
      </c>
      <c r="AC184" s="45">
        <f>'liczba dni zwłoki'!$H$21</f>
        <v>0</v>
      </c>
      <c r="AD184" s="45">
        <f>'liczba dni zwłoki'!$I$21</f>
        <v>99</v>
      </c>
      <c r="AE184" s="45">
        <f t="shared" si="112"/>
        <v>11</v>
      </c>
    </row>
    <row r="185" spans="1:31" ht="16.5" thickTop="1" thickBot="1" x14ac:dyDescent="0.3">
      <c r="A185" s="30">
        <v>8</v>
      </c>
      <c r="B185" s="1" t="s">
        <v>13</v>
      </c>
      <c r="C185" s="2">
        <v>56</v>
      </c>
      <c r="D185" s="2">
        <v>20</v>
      </c>
      <c r="E185" s="20">
        <f t="shared" si="113"/>
        <v>460</v>
      </c>
      <c r="F185" s="44">
        <f>'liczba dni zwłoki'!$E$12</f>
        <v>240</v>
      </c>
      <c r="G185" s="44">
        <f>'liczba dni zwłoki'!$F$12</f>
        <v>132</v>
      </c>
      <c r="H185" s="47">
        <f t="shared" si="103"/>
        <v>44</v>
      </c>
      <c r="I185" s="45">
        <f>'liczba dni zwłoki'!$H$12</f>
        <v>144</v>
      </c>
      <c r="J185" s="45">
        <f>'liczba dni zwłoki'!$I$12</f>
        <v>130</v>
      </c>
      <c r="K185" s="46">
        <f t="shared" si="104"/>
        <v>31</v>
      </c>
      <c r="L185" s="156">
        <f t="shared" si="114"/>
        <v>1.067391304347826</v>
      </c>
      <c r="M185" s="157">
        <f t="shared" si="106"/>
        <v>430.95723014256623</v>
      </c>
      <c r="N185" s="158">
        <f t="shared" si="107"/>
        <v>29.042769857433768</v>
      </c>
      <c r="O185" s="158">
        <f t="shared" si="108"/>
        <v>460</v>
      </c>
      <c r="P185" s="158">
        <f t="shared" si="109"/>
        <v>460</v>
      </c>
      <c r="Q185" s="158"/>
      <c r="S185" s="30">
        <v>18</v>
      </c>
      <c r="T185" s="1" t="s">
        <v>190</v>
      </c>
      <c r="U185" s="84">
        <v>52</v>
      </c>
      <c r="V185" s="81">
        <v>0</v>
      </c>
      <c r="W185" s="84">
        <v>18</v>
      </c>
      <c r="X185" s="82">
        <v>0</v>
      </c>
      <c r="Y185" s="20">
        <f t="shared" si="110"/>
        <v>492</v>
      </c>
      <c r="Z185" s="44">
        <f>'liczba dni zwłoki'!$E$22</f>
        <v>0</v>
      </c>
      <c r="AA185" s="44">
        <f>'liczba dni zwłoki'!$F$22</f>
        <v>69</v>
      </c>
      <c r="AB185" s="43">
        <f t="shared" si="111"/>
        <v>7</v>
      </c>
      <c r="AC185" s="45">
        <f>'liczba dni zwłoki'!$H$22</f>
        <v>0</v>
      </c>
      <c r="AD185" s="45">
        <f>'liczba dni zwłoki'!$I$22</f>
        <v>69</v>
      </c>
      <c r="AE185" s="45">
        <f t="shared" si="112"/>
        <v>7</v>
      </c>
    </row>
    <row r="186" spans="1:31" ht="16.5" thickTop="1" thickBot="1" x14ac:dyDescent="0.3">
      <c r="A186" s="30">
        <v>9</v>
      </c>
      <c r="B186" s="1" t="s">
        <v>14</v>
      </c>
      <c r="C186" s="2">
        <v>54</v>
      </c>
      <c r="D186" s="2">
        <v>20</v>
      </c>
      <c r="E186" s="20">
        <f t="shared" si="113"/>
        <v>450</v>
      </c>
      <c r="F186" s="44">
        <f>'liczba dni zwłoki'!$E$13</f>
        <v>212</v>
      </c>
      <c r="G186" s="44">
        <f>'liczba dni zwłoki'!$F$13</f>
        <v>132</v>
      </c>
      <c r="H186" s="47">
        <f t="shared" si="103"/>
        <v>39</v>
      </c>
      <c r="I186" s="45">
        <f>'liczba dni zwłoki'!$H$13</f>
        <v>144</v>
      </c>
      <c r="J186" s="45">
        <f>'liczba dni zwłoki'!$I$13</f>
        <v>130</v>
      </c>
      <c r="K186" s="46">
        <f t="shared" si="104"/>
        <v>31</v>
      </c>
      <c r="L186" s="156">
        <f t="shared" si="114"/>
        <v>1.068888888888889</v>
      </c>
      <c r="M186" s="157">
        <f t="shared" si="106"/>
        <v>420.99792099792097</v>
      </c>
      <c r="N186" s="158">
        <f t="shared" si="107"/>
        <v>29.002079002079029</v>
      </c>
      <c r="O186" s="158">
        <f t="shared" si="108"/>
        <v>450</v>
      </c>
      <c r="P186" s="158">
        <f t="shared" si="109"/>
        <v>450</v>
      </c>
      <c r="Q186" s="158"/>
      <c r="S186" s="30">
        <v>19</v>
      </c>
      <c r="T186" s="1" t="s">
        <v>240</v>
      </c>
      <c r="U186" s="17">
        <v>55</v>
      </c>
      <c r="V186" s="17">
        <v>0</v>
      </c>
      <c r="W186" s="2">
        <v>18</v>
      </c>
      <c r="X186" s="2">
        <v>0</v>
      </c>
      <c r="Y186" s="20">
        <f t="shared" si="110"/>
        <v>510</v>
      </c>
      <c r="Z186" s="44">
        <f>'liczba dni zwłoki'!$E$23</f>
        <v>0</v>
      </c>
      <c r="AA186" s="44">
        <f>'liczba dni zwłoki'!$F$23</f>
        <v>36</v>
      </c>
      <c r="AB186" s="43">
        <v>0</v>
      </c>
      <c r="AC186" s="45">
        <f>'liczba dni zwłoki'!$H$23</f>
        <v>0</v>
      </c>
      <c r="AD186" s="45">
        <f>'liczba dni zwłoki'!$I$23</f>
        <v>36</v>
      </c>
      <c r="AE186" s="45">
        <v>0</v>
      </c>
    </row>
    <row r="187" spans="1:31" ht="16.5" thickTop="1" thickBot="1" x14ac:dyDescent="0.3">
      <c r="A187" s="30">
        <v>10</v>
      </c>
      <c r="B187" s="1" t="s">
        <v>36</v>
      </c>
      <c r="C187" s="2">
        <v>54</v>
      </c>
      <c r="D187" s="22">
        <v>20</v>
      </c>
      <c r="E187" s="23">
        <f t="shared" si="113"/>
        <v>450</v>
      </c>
      <c r="F187" s="44">
        <f>'liczba dni zwłoki'!$E$14</f>
        <v>181</v>
      </c>
      <c r="G187" s="44">
        <f>'liczba dni zwłoki'!$F$14</f>
        <v>132</v>
      </c>
      <c r="H187" s="47">
        <f t="shared" si="103"/>
        <v>35</v>
      </c>
      <c r="I187" s="45">
        <f>'liczba dni zwłoki'!$H$14</f>
        <v>138</v>
      </c>
      <c r="J187" s="45">
        <f>'liczba dni zwłoki'!$I$14</f>
        <v>130</v>
      </c>
      <c r="K187" s="46">
        <f t="shared" si="104"/>
        <v>30</v>
      </c>
      <c r="L187" s="156">
        <f t="shared" si="114"/>
        <v>1.0666666666666667</v>
      </c>
      <c r="M187" s="157">
        <f t="shared" si="106"/>
        <v>421.875</v>
      </c>
      <c r="N187" s="158">
        <f t="shared" si="107"/>
        <v>28.125</v>
      </c>
      <c r="O187" s="158">
        <f t="shared" si="108"/>
        <v>450</v>
      </c>
      <c r="P187" s="158">
        <f>O187-Q187</f>
        <v>92.430194972271238</v>
      </c>
      <c r="Q187" s="158">
        <f>N188</f>
        <v>357.56980502772876</v>
      </c>
      <c r="X187" s="24" t="s">
        <v>47</v>
      </c>
      <c r="Y187" s="33">
        <f>SUM(Y178:Y186)</f>
        <v>4548</v>
      </c>
      <c r="Z187" s="33"/>
      <c r="AA187" s="33"/>
      <c r="AB187" s="34">
        <f>SUM(AB178:AB186)</f>
        <v>169</v>
      </c>
      <c r="AC187" s="34"/>
      <c r="AD187" s="34"/>
      <c r="AE187" s="34">
        <f>SUM(AE178:AE186)</f>
        <v>140</v>
      </c>
    </row>
    <row r="188" spans="1:31" ht="16.5" thickTop="1" thickBot="1" x14ac:dyDescent="0.3">
      <c r="A188" s="12"/>
      <c r="B188" s="13"/>
      <c r="C188" s="14"/>
      <c r="D188" s="25" t="s">
        <v>46</v>
      </c>
      <c r="E188" s="35">
        <f>SUM(E178:E187)</f>
        <v>4599</v>
      </c>
      <c r="F188" s="35"/>
      <c r="G188" s="35"/>
      <c r="H188" s="25">
        <f>SUM(H178:H187)</f>
        <v>533</v>
      </c>
      <c r="I188" s="25"/>
      <c r="J188" s="25"/>
      <c r="K188" s="25">
        <f t="shared" ref="K188" si="115">SUM(K178:K187)</f>
        <v>389</v>
      </c>
      <c r="L188" s="155"/>
      <c r="M188" s="159">
        <f>SUM(M178:M187)</f>
        <v>4241.4301949722712</v>
      </c>
      <c r="N188" s="159">
        <f t="shared" si="107"/>
        <v>357.56980502772876</v>
      </c>
      <c r="O188" s="159">
        <f t="shared" si="108"/>
        <v>4599</v>
      </c>
      <c r="P188" s="159">
        <f>SUM(P178:P187)</f>
        <v>4241.4301949722712</v>
      </c>
      <c r="Q188" s="159">
        <f>SUM(Q178:Q187)</f>
        <v>357.56980502772876</v>
      </c>
    </row>
    <row r="189" spans="1:31" ht="15.75" thickTop="1" x14ac:dyDescent="0.25">
      <c r="A189" s="3"/>
      <c r="B189" s="8"/>
      <c r="C189" s="4"/>
      <c r="D189" s="4"/>
      <c r="E189" s="15"/>
      <c r="F189" s="4"/>
      <c r="G189" s="4"/>
      <c r="H189" s="16"/>
      <c r="I189" s="16"/>
      <c r="J189" s="16"/>
    </row>
    <row r="190" spans="1:31" x14ac:dyDescent="0.25">
      <c r="A190" s="3"/>
      <c r="B190" s="8"/>
      <c r="C190" s="4"/>
      <c r="D190" s="4"/>
      <c r="E190" s="15"/>
      <c r="F190" s="4"/>
      <c r="G190" s="4"/>
      <c r="H190" s="16"/>
      <c r="I190" s="16"/>
      <c r="J190" s="16"/>
    </row>
    <row r="191" spans="1:31" x14ac:dyDescent="0.25">
      <c r="A191" s="3"/>
      <c r="B191" s="8"/>
      <c r="C191" s="4"/>
      <c r="D191" s="4"/>
      <c r="E191" s="15"/>
      <c r="F191" s="4"/>
      <c r="G191" s="4"/>
      <c r="H191" s="16"/>
      <c r="I191" s="16"/>
      <c r="J191" s="16"/>
    </row>
    <row r="192" spans="1:31" x14ac:dyDescent="0.25">
      <c r="A192" s="3"/>
      <c r="B192" s="8"/>
      <c r="C192" s="4"/>
      <c r="D192" s="4"/>
      <c r="E192" s="15"/>
      <c r="F192" s="4"/>
      <c r="G192" s="4"/>
      <c r="H192" s="16"/>
      <c r="I192" s="16"/>
      <c r="J192" s="16"/>
    </row>
  </sheetData>
  <mergeCells count="252">
    <mergeCell ref="Z112:AA112"/>
    <mergeCell ref="AC112:AD112"/>
    <mergeCell ref="A90:A91"/>
    <mergeCell ref="AC89:AE89"/>
    <mergeCell ref="Z5:AA5"/>
    <mergeCell ref="AC5:AD5"/>
    <mergeCell ref="F27:G27"/>
    <mergeCell ref="I27:J27"/>
    <mergeCell ref="F48:G48"/>
    <mergeCell ref="I48:J48"/>
    <mergeCell ref="F5:G5"/>
    <mergeCell ref="Z68:AB68"/>
    <mergeCell ref="I89:K89"/>
    <mergeCell ref="AB5:AB6"/>
    <mergeCell ref="Y69:Y70"/>
    <mergeCell ref="AB69:AB70"/>
    <mergeCell ref="AB90:AB91"/>
    <mergeCell ref="Y90:Y91"/>
    <mergeCell ref="Z27:AA27"/>
    <mergeCell ref="K90:K91"/>
    <mergeCell ref="S69:S70"/>
    <mergeCell ref="T69:T70"/>
    <mergeCell ref="U69:X69"/>
    <mergeCell ref="AC111:AE111"/>
    <mergeCell ref="Z89:AB89"/>
    <mergeCell ref="S90:S91"/>
    <mergeCell ref="T90:T91"/>
    <mergeCell ref="U90:X90"/>
    <mergeCell ref="U48:X48"/>
    <mergeCell ref="Y48:Y49"/>
    <mergeCell ref="AE90:AE91"/>
    <mergeCell ref="I111:K111"/>
    <mergeCell ref="Z111:AB111"/>
    <mergeCell ref="A109:K109"/>
    <mergeCell ref="S109:AE109"/>
    <mergeCell ref="Z48:AA48"/>
    <mergeCell ref="AC48:AD48"/>
    <mergeCell ref="AC90:AD90"/>
    <mergeCell ref="Z90:AA90"/>
    <mergeCell ref="I90:J90"/>
    <mergeCell ref="F89:H89"/>
    <mergeCell ref="H90:H91"/>
    <mergeCell ref="F90:G90"/>
    <mergeCell ref="F111:H111"/>
    <mergeCell ref="M48:M49"/>
    <mergeCell ref="N48:N49"/>
    <mergeCell ref="O48:O49"/>
    <mergeCell ref="P48:P49"/>
    <mergeCell ref="I26:K26"/>
    <mergeCell ref="I47:K47"/>
    <mergeCell ref="I68:K68"/>
    <mergeCell ref="K27:K28"/>
    <mergeCell ref="K48:K49"/>
    <mergeCell ref="K69:K70"/>
    <mergeCell ref="A87:K87"/>
    <mergeCell ref="S87:AE87"/>
    <mergeCell ref="AC27:AD27"/>
    <mergeCell ref="F69:G69"/>
    <mergeCell ref="F26:H26"/>
    <mergeCell ref="H27:H28"/>
    <mergeCell ref="H48:H49"/>
    <mergeCell ref="Z47:AB47"/>
    <mergeCell ref="S48:S49"/>
    <mergeCell ref="T48:T49"/>
    <mergeCell ref="AE69:AE70"/>
    <mergeCell ref="C69:D69"/>
    <mergeCell ref="Z26:AB26"/>
    <mergeCell ref="S27:S28"/>
    <mergeCell ref="T27:T28"/>
    <mergeCell ref="U27:X27"/>
    <mergeCell ref="Y27:Y28"/>
    <mergeCell ref="L48:L49"/>
    <mergeCell ref="Z175:AB175"/>
    <mergeCell ref="S176:S177"/>
    <mergeCell ref="T176:T177"/>
    <mergeCell ref="U176:X176"/>
    <mergeCell ref="Y176:Y177"/>
    <mergeCell ref="AB176:AB177"/>
    <mergeCell ref="Z132:AB132"/>
    <mergeCell ref="S133:S134"/>
    <mergeCell ref="T133:T134"/>
    <mergeCell ref="U133:X133"/>
    <mergeCell ref="Y133:Y134"/>
    <mergeCell ref="AB133:AB134"/>
    <mergeCell ref="Z154:AB154"/>
    <mergeCell ref="S155:S156"/>
    <mergeCell ref="T155:T156"/>
    <mergeCell ref="U155:X155"/>
    <mergeCell ref="Y155:Y156"/>
    <mergeCell ref="AB155:AB156"/>
    <mergeCell ref="S152:AE152"/>
    <mergeCell ref="AC175:AE175"/>
    <mergeCell ref="AE176:AE177"/>
    <mergeCell ref="Z176:AA176"/>
    <mergeCell ref="AC176:AD176"/>
    <mergeCell ref="E176:E177"/>
    <mergeCell ref="C133:D133"/>
    <mergeCell ref="A155:A156"/>
    <mergeCell ref="A112:A113"/>
    <mergeCell ref="B112:B113"/>
    <mergeCell ref="C112:D112"/>
    <mergeCell ref="E90:E91"/>
    <mergeCell ref="B90:B91"/>
    <mergeCell ref="A152:K152"/>
    <mergeCell ref="C90:D90"/>
    <mergeCell ref="K155:K156"/>
    <mergeCell ref="K176:K177"/>
    <mergeCell ref="I132:K132"/>
    <mergeCell ref="I112:J112"/>
    <mergeCell ref="K112:K113"/>
    <mergeCell ref="A176:A177"/>
    <mergeCell ref="B176:B177"/>
    <mergeCell ref="C176:D176"/>
    <mergeCell ref="A133:A134"/>
    <mergeCell ref="B133:B134"/>
    <mergeCell ref="B155:B156"/>
    <mergeCell ref="C155:D155"/>
    <mergeCell ref="I175:K175"/>
    <mergeCell ref="F176:G176"/>
    <mergeCell ref="I176:J176"/>
    <mergeCell ref="Z133:AA133"/>
    <mergeCell ref="AC133:AD133"/>
    <mergeCell ref="Z155:AA155"/>
    <mergeCell ref="AC155:AD155"/>
    <mergeCell ref="F133:G133"/>
    <mergeCell ref="I154:K154"/>
    <mergeCell ref="A173:K173"/>
    <mergeCell ref="S173:AE173"/>
    <mergeCell ref="H176:H177"/>
    <mergeCell ref="I133:J133"/>
    <mergeCell ref="F175:H175"/>
    <mergeCell ref="L155:L156"/>
    <mergeCell ref="M155:M156"/>
    <mergeCell ref="N155:N156"/>
    <mergeCell ref="O155:O156"/>
    <mergeCell ref="P155:P156"/>
    <mergeCell ref="Q155:Q156"/>
    <mergeCell ref="L176:L177"/>
    <mergeCell ref="M176:M177"/>
    <mergeCell ref="N176:N177"/>
    <mergeCell ref="O176:O177"/>
    <mergeCell ref="P176:P177"/>
    <mergeCell ref="Q176:Q177"/>
    <mergeCell ref="AE112:AE113"/>
    <mergeCell ref="AE133:AE134"/>
    <mergeCell ref="AE155:AE156"/>
    <mergeCell ref="E155:E156"/>
    <mergeCell ref="E112:E113"/>
    <mergeCell ref="AC132:AE132"/>
    <mergeCell ref="AC154:AE154"/>
    <mergeCell ref="S112:S113"/>
    <mergeCell ref="T112:T113"/>
    <mergeCell ref="U112:X112"/>
    <mergeCell ref="Y112:Y113"/>
    <mergeCell ref="AB112:AB113"/>
    <mergeCell ref="H112:H113"/>
    <mergeCell ref="F112:G112"/>
    <mergeCell ref="F155:G155"/>
    <mergeCell ref="I155:J155"/>
    <mergeCell ref="A130:K130"/>
    <mergeCell ref="S130:AE130"/>
    <mergeCell ref="F132:H132"/>
    <mergeCell ref="H133:H134"/>
    <mergeCell ref="F154:H154"/>
    <mergeCell ref="H155:H156"/>
    <mergeCell ref="K133:K134"/>
    <mergeCell ref="E133:E134"/>
    <mergeCell ref="A2:K2"/>
    <mergeCell ref="S2:AE2"/>
    <mergeCell ref="A24:K24"/>
    <mergeCell ref="S24:AE24"/>
    <mergeCell ref="A45:K45"/>
    <mergeCell ref="S45:AE45"/>
    <mergeCell ref="A66:K66"/>
    <mergeCell ref="S66:AE66"/>
    <mergeCell ref="AE5:AE6"/>
    <mergeCell ref="AE27:AE28"/>
    <mergeCell ref="AE48:AE49"/>
    <mergeCell ref="A48:A49"/>
    <mergeCell ref="B48:B49"/>
    <mergeCell ref="C48:D48"/>
    <mergeCell ref="H5:H6"/>
    <mergeCell ref="E5:E6"/>
    <mergeCell ref="A27:A28"/>
    <mergeCell ref="B27:B28"/>
    <mergeCell ref="C27:D27"/>
    <mergeCell ref="E27:E28"/>
    <mergeCell ref="E48:E49"/>
    <mergeCell ref="F47:H47"/>
    <mergeCell ref="K5:K6"/>
    <mergeCell ref="A5:A6"/>
    <mergeCell ref="B5:B6"/>
    <mergeCell ref="C5:D5"/>
    <mergeCell ref="AB27:AB28"/>
    <mergeCell ref="AB48:AB49"/>
    <mergeCell ref="AC4:AE4"/>
    <mergeCell ref="AC26:AE26"/>
    <mergeCell ref="AC47:AE47"/>
    <mergeCell ref="AC68:AE68"/>
    <mergeCell ref="A69:A70"/>
    <mergeCell ref="B69:B70"/>
    <mergeCell ref="F68:H68"/>
    <mergeCell ref="E69:E70"/>
    <mergeCell ref="H69:H70"/>
    <mergeCell ref="Z69:AA69"/>
    <mergeCell ref="AC69:AD69"/>
    <mergeCell ref="F4:H4"/>
    <mergeCell ref="I4:K4"/>
    <mergeCell ref="I5:J5"/>
    <mergeCell ref="I69:J69"/>
    <mergeCell ref="Z4:AB4"/>
    <mergeCell ref="T5:T6"/>
    <mergeCell ref="U5:X5"/>
    <mergeCell ref="S5:S6"/>
    <mergeCell ref="Y5:Y6"/>
    <mergeCell ref="L5:L6"/>
    <mergeCell ref="M5:M6"/>
    <mergeCell ref="N5:N6"/>
    <mergeCell ref="O5:O6"/>
    <mergeCell ref="P5:P6"/>
    <mergeCell ref="Q5:Q6"/>
    <mergeCell ref="L27:L28"/>
    <mergeCell ref="M27:M28"/>
    <mergeCell ref="N27:N28"/>
    <mergeCell ref="O27:O28"/>
    <mergeCell ref="P27:P28"/>
    <mergeCell ref="Q27:Q28"/>
    <mergeCell ref="Q48:Q49"/>
    <mergeCell ref="L69:L70"/>
    <mergeCell ref="M69:M70"/>
    <mergeCell ref="N69:N70"/>
    <mergeCell ref="O69:O70"/>
    <mergeCell ref="P69:P70"/>
    <mergeCell ref="Q69:Q70"/>
    <mergeCell ref="L90:L91"/>
    <mergeCell ref="M90:M91"/>
    <mergeCell ref="N90:N91"/>
    <mergeCell ref="O90:O91"/>
    <mergeCell ref="P90:P91"/>
    <mergeCell ref="Q90:Q91"/>
    <mergeCell ref="L112:L113"/>
    <mergeCell ref="M112:M113"/>
    <mergeCell ref="N112:N113"/>
    <mergeCell ref="O112:O113"/>
    <mergeCell ref="P112:P113"/>
    <mergeCell ref="Q112:Q113"/>
    <mergeCell ref="L133:L134"/>
    <mergeCell ref="M133:M134"/>
    <mergeCell ref="N133:N134"/>
    <mergeCell ref="O133:O134"/>
    <mergeCell ref="P133:P134"/>
    <mergeCell ref="Q133:Q134"/>
  </mergeCells>
  <phoneticPr fontId="2" type="noConversion"/>
  <pageMargins left="0.19685039370078741" right="0.19685039370078741" top="1.3385826771653544" bottom="1.3385826771653544" header="0.31496062992125984" footer="0.31496062992125984"/>
  <pageSetup paperSize="9" orientation="landscape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I32"/>
  <sheetViews>
    <sheetView zoomScale="90" zoomScaleNormal="90" workbookViewId="0">
      <selection activeCell="M21" sqref="M21"/>
    </sheetView>
  </sheetViews>
  <sheetFormatPr defaultRowHeight="15" x14ac:dyDescent="0.25"/>
  <cols>
    <col min="1" max="1" width="3" bestFit="1" customWidth="1"/>
    <col min="2" max="2" width="15.7109375" bestFit="1" customWidth="1"/>
    <col min="3" max="3" width="14.85546875" customWidth="1"/>
    <col min="4" max="4" width="13.140625" customWidth="1"/>
    <col min="5" max="5" width="18.42578125" customWidth="1"/>
    <col min="6" max="6" width="11.85546875" customWidth="1"/>
    <col min="7" max="7" width="10.42578125" customWidth="1"/>
    <col min="8" max="8" width="11" customWidth="1"/>
    <col min="9" max="9" width="11.7109375" customWidth="1"/>
    <col min="10" max="10" width="10.5703125" customWidth="1"/>
    <col min="11" max="11" width="12.140625" customWidth="1"/>
    <col min="12" max="12" width="13.5703125" customWidth="1"/>
    <col min="13" max="17" width="12.140625" customWidth="1"/>
    <col min="18" max="18" width="10.42578125" customWidth="1"/>
    <col min="19" max="19" width="4.140625" customWidth="1"/>
    <col min="20" max="20" width="16" customWidth="1"/>
    <col min="21" max="21" width="11" customWidth="1"/>
    <col min="22" max="22" width="12.140625" customWidth="1"/>
    <col min="23" max="23" width="12.7109375" customWidth="1"/>
    <col min="24" max="24" width="12.42578125" customWidth="1"/>
    <col min="25" max="25" width="17.7109375" customWidth="1"/>
    <col min="26" max="26" width="11.5703125" customWidth="1"/>
    <col min="27" max="27" width="10.140625" customWidth="1"/>
    <col min="28" max="28" width="10.28515625" customWidth="1"/>
    <col min="29" max="29" width="11.5703125" customWidth="1"/>
    <col min="30" max="30" width="11.7109375" customWidth="1"/>
    <col min="31" max="31" width="12.42578125" customWidth="1"/>
  </cols>
  <sheetData>
    <row r="2" spans="1:35" ht="18.75" x14ac:dyDescent="0.3">
      <c r="A2" s="198" t="s">
        <v>64</v>
      </c>
      <c r="B2" s="198"/>
      <c r="C2" s="198"/>
      <c r="D2" s="198"/>
      <c r="E2" s="198"/>
      <c r="F2" s="198"/>
      <c r="G2" s="198"/>
      <c r="H2" s="198"/>
      <c r="I2" s="198"/>
      <c r="J2" s="198"/>
      <c r="K2" s="198"/>
      <c r="L2" s="134"/>
      <c r="M2" s="134"/>
      <c r="N2" s="134"/>
      <c r="O2" s="134"/>
      <c r="P2" s="134"/>
      <c r="Q2" s="134"/>
      <c r="R2" s="132"/>
      <c r="S2" s="198" t="s">
        <v>64</v>
      </c>
      <c r="T2" s="198"/>
      <c r="U2" s="198"/>
      <c r="V2" s="198"/>
      <c r="W2" s="198"/>
      <c r="X2" s="198"/>
      <c r="Y2" s="198"/>
      <c r="Z2" s="198"/>
      <c r="AA2" s="198"/>
      <c r="AB2" s="198"/>
      <c r="AC2" s="198"/>
      <c r="AD2" s="198"/>
      <c r="AE2" s="198"/>
      <c r="AF2" s="199"/>
      <c r="AG2" s="199"/>
      <c r="AH2" s="199"/>
      <c r="AI2" s="199"/>
    </row>
    <row r="3" spans="1:35" ht="15.75" thickBot="1" x14ac:dyDescent="0.3">
      <c r="C3" s="18"/>
      <c r="D3" s="18"/>
    </row>
    <row r="4" spans="1:35" ht="32.25" customHeight="1" thickTop="1" thickBot="1" x14ac:dyDescent="0.3">
      <c r="F4" s="187" t="s">
        <v>152</v>
      </c>
      <c r="G4" s="188"/>
      <c r="H4" s="189"/>
      <c r="I4" s="174" t="s">
        <v>151</v>
      </c>
      <c r="J4" s="175"/>
      <c r="K4" s="176"/>
      <c r="L4" s="153"/>
      <c r="M4" s="153"/>
      <c r="N4" s="153"/>
      <c r="O4" s="153"/>
      <c r="P4" s="153"/>
      <c r="Q4" s="153"/>
      <c r="Z4" s="187" t="s">
        <v>152</v>
      </c>
      <c r="AA4" s="188"/>
      <c r="AB4" s="189"/>
      <c r="AC4" s="174" t="s">
        <v>151</v>
      </c>
      <c r="AD4" s="175"/>
      <c r="AE4" s="176"/>
    </row>
    <row r="5" spans="1:35" ht="48" customHeight="1" thickTop="1" thickBot="1" x14ac:dyDescent="0.3">
      <c r="A5" s="177" t="s">
        <v>0</v>
      </c>
      <c r="B5" s="179" t="s">
        <v>1</v>
      </c>
      <c r="C5" s="183" t="s">
        <v>2</v>
      </c>
      <c r="D5" s="184"/>
      <c r="E5" s="181" t="s">
        <v>3</v>
      </c>
      <c r="F5" s="190" t="s">
        <v>38</v>
      </c>
      <c r="G5" s="191"/>
      <c r="H5" s="185" t="s">
        <v>37</v>
      </c>
      <c r="I5" s="192" t="s">
        <v>150</v>
      </c>
      <c r="J5" s="193"/>
      <c r="K5" s="173" t="s">
        <v>48</v>
      </c>
      <c r="L5" s="166" t="s">
        <v>243</v>
      </c>
      <c r="M5" s="168" t="s">
        <v>241</v>
      </c>
      <c r="N5" s="168" t="s">
        <v>185</v>
      </c>
      <c r="O5" s="168" t="s">
        <v>183</v>
      </c>
      <c r="P5" s="168" t="s">
        <v>244</v>
      </c>
      <c r="Q5" s="168" t="s">
        <v>245</v>
      </c>
      <c r="S5" s="177" t="s">
        <v>0</v>
      </c>
      <c r="T5" s="179" t="s">
        <v>1</v>
      </c>
      <c r="U5" s="194" t="s">
        <v>2</v>
      </c>
      <c r="V5" s="195"/>
      <c r="W5" s="195"/>
      <c r="X5" s="196"/>
      <c r="Y5" s="181" t="s">
        <v>3</v>
      </c>
      <c r="Z5" s="197" t="s">
        <v>38</v>
      </c>
      <c r="AA5" s="197"/>
      <c r="AB5" s="185" t="s">
        <v>37</v>
      </c>
      <c r="AC5" s="192" t="s">
        <v>150</v>
      </c>
      <c r="AD5" s="193"/>
      <c r="AE5" s="171" t="s">
        <v>48</v>
      </c>
    </row>
    <row r="6" spans="1:35" ht="17.25" customHeight="1" thickTop="1" thickBot="1" x14ac:dyDescent="0.3">
      <c r="A6" s="178"/>
      <c r="B6" s="180"/>
      <c r="C6" s="19" t="s">
        <v>4</v>
      </c>
      <c r="D6" s="19" t="s">
        <v>5</v>
      </c>
      <c r="E6" s="182"/>
      <c r="F6" s="78" t="s">
        <v>197</v>
      </c>
      <c r="G6" s="78" t="s">
        <v>198</v>
      </c>
      <c r="H6" s="186"/>
      <c r="I6" s="80" t="s">
        <v>197</v>
      </c>
      <c r="J6" s="79" t="s">
        <v>198</v>
      </c>
      <c r="K6" s="173"/>
      <c r="L6" s="167"/>
      <c r="M6" s="169"/>
      <c r="N6" s="169"/>
      <c r="O6" s="169"/>
      <c r="P6" s="169"/>
      <c r="Q6" s="169"/>
      <c r="S6" s="178"/>
      <c r="T6" s="180"/>
      <c r="U6" s="28" t="s">
        <v>44</v>
      </c>
      <c r="V6" s="19" t="s">
        <v>4</v>
      </c>
      <c r="W6" s="29" t="s">
        <v>45</v>
      </c>
      <c r="X6" s="19" t="s">
        <v>5</v>
      </c>
      <c r="Y6" s="182"/>
      <c r="Z6" s="78" t="s">
        <v>197</v>
      </c>
      <c r="AA6" s="52" t="s">
        <v>198</v>
      </c>
      <c r="AB6" s="186"/>
      <c r="AC6" s="79" t="s">
        <v>197</v>
      </c>
      <c r="AD6" s="80" t="s">
        <v>198</v>
      </c>
      <c r="AE6" s="172"/>
    </row>
    <row r="7" spans="1:35" ht="16.5" thickTop="1" thickBot="1" x14ac:dyDescent="0.3">
      <c r="A7" s="30">
        <v>1</v>
      </c>
      <c r="B7" s="1" t="s">
        <v>6</v>
      </c>
      <c r="C7" s="2">
        <v>9</v>
      </c>
      <c r="D7" s="2">
        <v>1</v>
      </c>
      <c r="E7" s="20">
        <f>C7*5+D7*9</f>
        <v>54</v>
      </c>
      <c r="F7" s="44">
        <f>'liczba dni zwłoki'!$E$5</f>
        <v>455</v>
      </c>
      <c r="G7" s="44">
        <f>'liczba dni zwłoki'!$F$5</f>
        <v>132</v>
      </c>
      <c r="H7" s="47">
        <f>ROUND(((E7*0.1*F7)/365)+((E7*0.08*G7)/365),0)</f>
        <v>8</v>
      </c>
      <c r="I7" s="45">
        <f>'liczba dni zwłoki'!$H$5</f>
        <v>323</v>
      </c>
      <c r="J7" s="45">
        <f>'liczba dni zwłoki'!$I$5</f>
        <v>130</v>
      </c>
      <c r="K7" s="46">
        <v>0</v>
      </c>
      <c r="L7" s="156">
        <f>(E7+K7)/E7</f>
        <v>1</v>
      </c>
      <c r="M7" s="157">
        <f>E7/L7</f>
        <v>54</v>
      </c>
      <c r="N7" s="158">
        <f>E7-M7</f>
        <v>0</v>
      </c>
      <c r="O7" s="158">
        <f>M7+N7</f>
        <v>54</v>
      </c>
      <c r="P7" s="158">
        <f>O7</f>
        <v>54</v>
      </c>
      <c r="Q7" s="158"/>
      <c r="S7" s="30">
        <v>11</v>
      </c>
      <c r="T7" s="1" t="s">
        <v>39</v>
      </c>
      <c r="U7" s="85">
        <v>10</v>
      </c>
      <c r="V7" s="81">
        <v>0</v>
      </c>
      <c r="W7" s="81">
        <v>0</v>
      </c>
      <c r="X7" s="81">
        <v>0</v>
      </c>
      <c r="Y7" s="20">
        <f>U7*6+V7*5+W7*10+X7*9</f>
        <v>60</v>
      </c>
      <c r="Z7" s="44">
        <f>'liczba dni zwłoki'!$E$15</f>
        <v>149</v>
      </c>
      <c r="AA7" s="44">
        <f>'liczba dni zwłoki'!$F$15</f>
        <v>132</v>
      </c>
      <c r="AB7" s="43">
        <v>0</v>
      </c>
      <c r="AC7" s="45">
        <f>'liczba dni zwłoki'!$H$15</f>
        <v>106</v>
      </c>
      <c r="AD7" s="45">
        <f>'liczba dni zwłoki'!$I$15</f>
        <v>130</v>
      </c>
      <c r="AE7" s="45">
        <v>0</v>
      </c>
    </row>
    <row r="8" spans="1:35" ht="16.5" thickTop="1" thickBot="1" x14ac:dyDescent="0.3">
      <c r="A8" s="30">
        <v>2</v>
      </c>
      <c r="B8" s="1" t="s">
        <v>7</v>
      </c>
      <c r="C8" s="2">
        <v>10</v>
      </c>
      <c r="D8" s="2">
        <v>0</v>
      </c>
      <c r="E8" s="20">
        <f>+C8*5+D8*9</f>
        <v>50</v>
      </c>
      <c r="F8" s="44">
        <f>'liczba dni zwłoki'!$E$6</f>
        <v>422</v>
      </c>
      <c r="G8" s="44">
        <f>'liczba dni zwłoki'!$F$6</f>
        <v>132</v>
      </c>
      <c r="H8" s="47">
        <v>0</v>
      </c>
      <c r="I8" s="45">
        <f>'liczba dni zwłoki'!$H$6</f>
        <v>290</v>
      </c>
      <c r="J8" s="45">
        <f>'liczba dni zwłoki'!$I$6</f>
        <v>130</v>
      </c>
      <c r="K8" s="46">
        <v>0</v>
      </c>
      <c r="L8" s="156">
        <f t="shared" ref="L8:L11" si="0">(E8+K8)/E8</f>
        <v>1</v>
      </c>
      <c r="M8" s="157">
        <f t="shared" ref="M8:M16" si="1">E8/L8</f>
        <v>50</v>
      </c>
      <c r="N8" s="158">
        <f t="shared" ref="N8:N17" si="2">E8-M8</f>
        <v>0</v>
      </c>
      <c r="O8" s="158">
        <f t="shared" ref="O8:O17" si="3">M8+N8</f>
        <v>50</v>
      </c>
      <c r="P8" s="158">
        <f t="shared" ref="P8:P15" si="4">O8</f>
        <v>50</v>
      </c>
      <c r="Q8" s="158"/>
      <c r="S8" s="30">
        <v>12</v>
      </c>
      <c r="T8" s="1" t="s">
        <v>40</v>
      </c>
      <c r="U8" s="85">
        <v>10</v>
      </c>
      <c r="V8" s="81">
        <v>0</v>
      </c>
      <c r="W8" s="81">
        <v>0</v>
      </c>
      <c r="X8" s="81">
        <v>0</v>
      </c>
      <c r="Y8" s="20">
        <f t="shared" ref="Y8:Y14" si="5">U8*6+V8*5+W8*10+X8*9</f>
        <v>60</v>
      </c>
      <c r="Z8" s="44">
        <f>'liczba dni zwłoki'!$E$16</f>
        <v>120</v>
      </c>
      <c r="AA8" s="44">
        <f>'liczba dni zwłoki'!$F$16</f>
        <v>132</v>
      </c>
      <c r="AB8" s="43">
        <v>0</v>
      </c>
      <c r="AC8" s="45">
        <f>'liczba dni zwłoki'!$H$16</f>
        <v>77</v>
      </c>
      <c r="AD8" s="45">
        <f>'liczba dni zwłoki'!$I$16</f>
        <v>130</v>
      </c>
      <c r="AE8" s="45">
        <v>0</v>
      </c>
    </row>
    <row r="9" spans="1:35" ht="16.5" thickTop="1" thickBot="1" x14ac:dyDescent="0.3">
      <c r="A9" s="30">
        <v>3</v>
      </c>
      <c r="B9" s="1" t="s">
        <v>8</v>
      </c>
      <c r="C9" s="2">
        <v>10</v>
      </c>
      <c r="D9" s="2">
        <v>0</v>
      </c>
      <c r="E9" s="20">
        <f>C9*5+D9*9</f>
        <v>50</v>
      </c>
      <c r="F9" s="44">
        <f>'liczba dni zwłoki'!$E$7</f>
        <v>393</v>
      </c>
      <c r="G9" s="44">
        <f>'liczba dni zwłoki'!$F$7</f>
        <v>132</v>
      </c>
      <c r="H9" s="47">
        <v>0</v>
      </c>
      <c r="I9" s="45">
        <f>'liczba dni zwłoki'!$H$7</f>
        <v>261</v>
      </c>
      <c r="J9" s="45">
        <f>'liczba dni zwłoki'!$I$7</f>
        <v>130</v>
      </c>
      <c r="K9" s="46">
        <v>0</v>
      </c>
      <c r="L9" s="156">
        <f t="shared" si="0"/>
        <v>1</v>
      </c>
      <c r="M9" s="157">
        <f t="shared" si="1"/>
        <v>50</v>
      </c>
      <c r="N9" s="158">
        <f t="shared" si="2"/>
        <v>0</v>
      </c>
      <c r="O9" s="158">
        <f t="shared" si="3"/>
        <v>50</v>
      </c>
      <c r="P9" s="158">
        <f t="shared" si="4"/>
        <v>50</v>
      </c>
      <c r="Q9" s="158"/>
      <c r="S9" s="30">
        <v>13</v>
      </c>
      <c r="T9" s="1" t="s">
        <v>41</v>
      </c>
      <c r="U9" s="85">
        <v>10</v>
      </c>
      <c r="V9" s="81">
        <v>0</v>
      </c>
      <c r="W9" s="81">
        <v>0</v>
      </c>
      <c r="X9" s="81">
        <v>0</v>
      </c>
      <c r="Y9" s="20">
        <f t="shared" si="5"/>
        <v>60</v>
      </c>
      <c r="Z9" s="44">
        <f>'liczba dni zwłoki'!$E$17</f>
        <v>90</v>
      </c>
      <c r="AA9" s="44">
        <f>'liczba dni zwłoki'!$F$17</f>
        <v>132</v>
      </c>
      <c r="AB9" s="43">
        <v>0</v>
      </c>
      <c r="AC9" s="45">
        <f>'liczba dni zwłoki'!$H$17</f>
        <v>47</v>
      </c>
      <c r="AD9" s="45">
        <f>'liczba dni zwłoki'!$I$17</f>
        <v>130</v>
      </c>
      <c r="AE9" s="45">
        <v>0</v>
      </c>
    </row>
    <row r="10" spans="1:35" ht="16.5" thickTop="1" thickBot="1" x14ac:dyDescent="0.3">
      <c r="A10" s="30">
        <v>4</v>
      </c>
      <c r="B10" s="1" t="s">
        <v>9</v>
      </c>
      <c r="C10" s="2">
        <v>10</v>
      </c>
      <c r="D10" s="2">
        <v>0</v>
      </c>
      <c r="E10" s="20">
        <f>C10*5+D10*9</f>
        <v>50</v>
      </c>
      <c r="F10" s="44">
        <f>'liczba dni zwłoki'!$E$8</f>
        <v>363</v>
      </c>
      <c r="G10" s="44">
        <f>'liczba dni zwłoki'!$F$8</f>
        <v>132</v>
      </c>
      <c r="H10" s="47">
        <v>0</v>
      </c>
      <c r="I10" s="45">
        <f>'liczba dni zwłoki'!$H$8</f>
        <v>231</v>
      </c>
      <c r="J10" s="45">
        <f>'liczba dni zwłoki'!$I$8</f>
        <v>130</v>
      </c>
      <c r="K10" s="46">
        <v>0</v>
      </c>
      <c r="L10" s="156">
        <f t="shared" si="0"/>
        <v>1</v>
      </c>
      <c r="M10" s="157">
        <f t="shared" si="1"/>
        <v>50</v>
      </c>
      <c r="N10" s="158">
        <f t="shared" si="2"/>
        <v>0</v>
      </c>
      <c r="O10" s="158">
        <f t="shared" si="3"/>
        <v>50</v>
      </c>
      <c r="P10" s="158">
        <f t="shared" si="4"/>
        <v>50</v>
      </c>
      <c r="Q10" s="158"/>
      <c r="S10" s="30">
        <v>14</v>
      </c>
      <c r="T10" s="1" t="s">
        <v>42</v>
      </c>
      <c r="U10" s="85">
        <v>10</v>
      </c>
      <c r="V10" s="81">
        <v>0</v>
      </c>
      <c r="W10" s="81">
        <v>0</v>
      </c>
      <c r="X10" s="81">
        <v>0</v>
      </c>
      <c r="Y10" s="20">
        <f t="shared" si="5"/>
        <v>60</v>
      </c>
      <c r="Z10" s="44">
        <f>'liczba dni zwłoki'!$E$18</f>
        <v>58</v>
      </c>
      <c r="AA10" s="44">
        <f>'liczba dni zwłoki'!$F$18</f>
        <v>132</v>
      </c>
      <c r="AB10" s="43">
        <v>0</v>
      </c>
      <c r="AC10" s="45">
        <f>'liczba dni zwłoki'!$H$18</f>
        <v>15</v>
      </c>
      <c r="AD10" s="45">
        <f>'liczba dni zwłoki'!$I$18</f>
        <v>130</v>
      </c>
      <c r="AE10" s="45">
        <v>0</v>
      </c>
    </row>
    <row r="11" spans="1:35" ht="16.5" thickTop="1" thickBot="1" x14ac:dyDescent="0.3">
      <c r="A11" s="30">
        <v>5</v>
      </c>
      <c r="B11" s="1" t="s">
        <v>10</v>
      </c>
      <c r="C11" s="2">
        <v>10</v>
      </c>
      <c r="D11" s="2">
        <v>0</v>
      </c>
      <c r="E11" s="20">
        <f t="shared" ref="E11:E16" si="6">C11*5+D11*9</f>
        <v>50</v>
      </c>
      <c r="F11" s="44">
        <f>'liczba dni zwłoki'!$E$9</f>
        <v>330</v>
      </c>
      <c r="G11" s="44">
        <f>'liczba dni zwłoki'!$F$9</f>
        <v>132</v>
      </c>
      <c r="H11" s="47">
        <v>0</v>
      </c>
      <c r="I11" s="45">
        <f>'liczba dni zwłoki'!$H$9</f>
        <v>198</v>
      </c>
      <c r="J11" s="45">
        <f>'liczba dni zwłoki'!$I$9</f>
        <v>130</v>
      </c>
      <c r="K11" s="46">
        <v>0</v>
      </c>
      <c r="L11" s="156">
        <f t="shared" si="0"/>
        <v>1</v>
      </c>
      <c r="M11" s="157">
        <f t="shared" si="1"/>
        <v>50</v>
      </c>
      <c r="N11" s="158">
        <f t="shared" si="2"/>
        <v>0</v>
      </c>
      <c r="O11" s="158">
        <f t="shared" si="3"/>
        <v>50</v>
      </c>
      <c r="P11" s="158">
        <f t="shared" si="4"/>
        <v>50</v>
      </c>
      <c r="Q11" s="158"/>
      <c r="S11" s="30">
        <v>15</v>
      </c>
      <c r="T11" s="1" t="s">
        <v>43</v>
      </c>
      <c r="U11" s="85">
        <v>10</v>
      </c>
      <c r="V11" s="81">
        <v>0</v>
      </c>
      <c r="W11" s="81">
        <v>0</v>
      </c>
      <c r="X11" s="81">
        <v>0</v>
      </c>
      <c r="Y11" s="20">
        <f t="shared" si="5"/>
        <v>60</v>
      </c>
      <c r="Z11" s="44">
        <f>'liczba dni zwłoki'!$E$19</f>
        <v>28</v>
      </c>
      <c r="AA11" s="44">
        <f>'liczba dni zwłoki'!$F$19</f>
        <v>132</v>
      </c>
      <c r="AB11" s="43">
        <v>0</v>
      </c>
      <c r="AC11" s="45">
        <f>'liczba dni zwłoki'!$H$19</f>
        <v>0</v>
      </c>
      <c r="AD11" s="45">
        <f>'liczba dni zwłoki'!$I$19</f>
        <v>130</v>
      </c>
      <c r="AE11" s="45">
        <v>0</v>
      </c>
    </row>
    <row r="12" spans="1:35" ht="16.5" thickTop="1" thickBot="1" x14ac:dyDescent="0.3">
      <c r="A12" s="30">
        <v>6</v>
      </c>
      <c r="B12" s="1" t="s">
        <v>11</v>
      </c>
      <c r="C12" s="2">
        <v>10</v>
      </c>
      <c r="D12" s="2">
        <v>0</v>
      </c>
      <c r="E12" s="20">
        <f t="shared" si="6"/>
        <v>50</v>
      </c>
      <c r="F12" s="44">
        <f>'liczba dni zwłoki'!$E$10</f>
        <v>302</v>
      </c>
      <c r="G12" s="44">
        <f>'liczba dni zwłoki'!$F$10</f>
        <v>132</v>
      </c>
      <c r="H12" s="47">
        <v>0</v>
      </c>
      <c r="I12" s="45">
        <f>'liczba dni zwłoki'!$H$10</f>
        <v>170</v>
      </c>
      <c r="J12" s="45">
        <f>'liczba dni zwłoki'!$I$10</f>
        <v>130</v>
      </c>
      <c r="K12" s="46">
        <v>0</v>
      </c>
      <c r="L12" s="156">
        <f>(E12+K12)/E12</f>
        <v>1</v>
      </c>
      <c r="M12" s="157">
        <f t="shared" si="1"/>
        <v>50</v>
      </c>
      <c r="N12" s="158">
        <f t="shared" si="2"/>
        <v>0</v>
      </c>
      <c r="O12" s="158">
        <f t="shared" si="3"/>
        <v>50</v>
      </c>
      <c r="P12" s="158">
        <f t="shared" si="4"/>
        <v>50</v>
      </c>
      <c r="Q12" s="158"/>
      <c r="S12" s="30">
        <v>16</v>
      </c>
      <c r="T12" s="1" t="s">
        <v>188</v>
      </c>
      <c r="U12" s="85">
        <v>10</v>
      </c>
      <c r="V12" s="81">
        <v>0</v>
      </c>
      <c r="W12" s="81">
        <v>0</v>
      </c>
      <c r="X12" s="81">
        <v>0</v>
      </c>
      <c r="Y12" s="20">
        <f t="shared" si="5"/>
        <v>60</v>
      </c>
      <c r="Z12" s="44">
        <f>'liczba dni zwłoki'!$E$20</f>
        <v>0</v>
      </c>
      <c r="AA12" s="44">
        <f>'liczba dni zwłoki'!$F$20</f>
        <v>130</v>
      </c>
      <c r="AB12" s="43">
        <v>0</v>
      </c>
      <c r="AC12" s="45">
        <f>'liczba dni zwłoki'!$H$20</f>
        <v>0</v>
      </c>
      <c r="AD12" s="45">
        <f>'liczba dni zwłoki'!$I$20</f>
        <v>129</v>
      </c>
      <c r="AE12" s="45">
        <v>0</v>
      </c>
    </row>
    <row r="13" spans="1:35" ht="16.5" thickTop="1" thickBot="1" x14ac:dyDescent="0.3">
      <c r="A13" s="30">
        <v>7</v>
      </c>
      <c r="B13" s="1" t="s">
        <v>12</v>
      </c>
      <c r="C13" s="2">
        <v>10</v>
      </c>
      <c r="D13" s="2">
        <v>0</v>
      </c>
      <c r="E13" s="20">
        <f t="shared" si="6"/>
        <v>50</v>
      </c>
      <c r="F13" s="44">
        <f>'liczba dni zwłoki'!$E$11</f>
        <v>271</v>
      </c>
      <c r="G13" s="44">
        <f>'liczba dni zwłoki'!$F$11</f>
        <v>132</v>
      </c>
      <c r="H13" s="47">
        <v>0</v>
      </c>
      <c r="I13" s="45">
        <f>'liczba dni zwłoki'!$H$11</f>
        <v>144</v>
      </c>
      <c r="J13" s="45">
        <f>'liczba dni zwłoki'!$I$11</f>
        <v>130</v>
      </c>
      <c r="K13" s="46">
        <v>0</v>
      </c>
      <c r="L13" s="156">
        <f t="shared" ref="L13:L16" si="7">(E13+K13)/E13</f>
        <v>1</v>
      </c>
      <c r="M13" s="157">
        <f t="shared" si="1"/>
        <v>50</v>
      </c>
      <c r="N13" s="158">
        <f t="shared" si="2"/>
        <v>0</v>
      </c>
      <c r="O13" s="158">
        <f t="shared" si="3"/>
        <v>50</v>
      </c>
      <c r="P13" s="158">
        <f t="shared" si="4"/>
        <v>50</v>
      </c>
      <c r="Q13" s="158"/>
      <c r="S13" s="30">
        <v>17</v>
      </c>
      <c r="T13" s="1" t="s">
        <v>189</v>
      </c>
      <c r="U13" s="85">
        <v>10</v>
      </c>
      <c r="V13" s="81">
        <v>0</v>
      </c>
      <c r="W13" s="81">
        <v>0</v>
      </c>
      <c r="X13" s="81">
        <v>0</v>
      </c>
      <c r="Y13" s="20">
        <f t="shared" si="5"/>
        <v>60</v>
      </c>
      <c r="Z13" s="44">
        <f>'liczba dni zwłoki'!$E$21</f>
        <v>0</v>
      </c>
      <c r="AA13" s="44">
        <f>'liczba dni zwłoki'!$F$21</f>
        <v>99</v>
      </c>
      <c r="AB13" s="43">
        <v>0</v>
      </c>
      <c r="AC13" s="45">
        <f>'liczba dni zwłoki'!$H$21</f>
        <v>0</v>
      </c>
      <c r="AD13" s="45">
        <f>'liczba dni zwłoki'!$I$21</f>
        <v>99</v>
      </c>
      <c r="AE13" s="45">
        <v>0</v>
      </c>
    </row>
    <row r="14" spans="1:35" ht="16.5" thickTop="1" thickBot="1" x14ac:dyDescent="0.3">
      <c r="A14" s="30">
        <v>8</v>
      </c>
      <c r="B14" s="1" t="s">
        <v>13</v>
      </c>
      <c r="C14" s="2">
        <v>10</v>
      </c>
      <c r="D14" s="2">
        <v>0</v>
      </c>
      <c r="E14" s="20">
        <f t="shared" si="6"/>
        <v>50</v>
      </c>
      <c r="F14" s="44">
        <f>'liczba dni zwłoki'!$E$12</f>
        <v>240</v>
      </c>
      <c r="G14" s="44">
        <f>'liczba dni zwłoki'!$F$12</f>
        <v>132</v>
      </c>
      <c r="H14" s="47">
        <v>0</v>
      </c>
      <c r="I14" s="45">
        <f>'liczba dni zwłoki'!$H$12</f>
        <v>144</v>
      </c>
      <c r="J14" s="45">
        <f>'liczba dni zwłoki'!$I$12</f>
        <v>130</v>
      </c>
      <c r="K14" s="46">
        <v>0</v>
      </c>
      <c r="L14" s="156">
        <f t="shared" si="7"/>
        <v>1</v>
      </c>
      <c r="M14" s="157">
        <f t="shared" si="1"/>
        <v>50</v>
      </c>
      <c r="N14" s="158">
        <f t="shared" si="2"/>
        <v>0</v>
      </c>
      <c r="O14" s="158">
        <f t="shared" si="3"/>
        <v>50</v>
      </c>
      <c r="P14" s="158">
        <f t="shared" si="4"/>
        <v>50</v>
      </c>
      <c r="Q14" s="158"/>
      <c r="S14" s="30">
        <v>18</v>
      </c>
      <c r="T14" s="1" t="s">
        <v>190</v>
      </c>
      <c r="U14" s="85">
        <v>10</v>
      </c>
      <c r="V14" s="81">
        <v>0</v>
      </c>
      <c r="W14" s="81">
        <v>0</v>
      </c>
      <c r="X14" s="81">
        <v>0</v>
      </c>
      <c r="Y14" s="20">
        <f t="shared" si="5"/>
        <v>60</v>
      </c>
      <c r="Z14" s="44">
        <f>'liczba dni zwłoki'!$E$22</f>
        <v>0</v>
      </c>
      <c r="AA14" s="44">
        <f>'liczba dni zwłoki'!$F$22</f>
        <v>69</v>
      </c>
      <c r="AB14" s="43">
        <v>0</v>
      </c>
      <c r="AC14" s="45">
        <f>'liczba dni zwłoki'!$H$22</f>
        <v>0</v>
      </c>
      <c r="AD14" s="45">
        <f>'liczba dni zwłoki'!$I$22</f>
        <v>69</v>
      </c>
      <c r="AE14" s="45">
        <v>0</v>
      </c>
    </row>
    <row r="15" spans="1:35" ht="16.5" thickTop="1" thickBot="1" x14ac:dyDescent="0.3">
      <c r="A15" s="30">
        <v>9</v>
      </c>
      <c r="B15" s="1" t="s">
        <v>14</v>
      </c>
      <c r="C15" s="2">
        <v>10</v>
      </c>
      <c r="D15" s="2">
        <v>0</v>
      </c>
      <c r="E15" s="20">
        <f t="shared" si="6"/>
        <v>50</v>
      </c>
      <c r="F15" s="44">
        <f>'liczba dni zwłoki'!$E$13</f>
        <v>212</v>
      </c>
      <c r="G15" s="44">
        <f>'liczba dni zwłoki'!$F$13</f>
        <v>132</v>
      </c>
      <c r="H15" s="47">
        <v>0</v>
      </c>
      <c r="I15" s="45">
        <f>'liczba dni zwłoki'!$H$13</f>
        <v>144</v>
      </c>
      <c r="J15" s="45">
        <f>'liczba dni zwłoki'!$I$13</f>
        <v>130</v>
      </c>
      <c r="K15" s="46">
        <v>0</v>
      </c>
      <c r="L15" s="156">
        <f t="shared" si="7"/>
        <v>1</v>
      </c>
      <c r="M15" s="157">
        <f t="shared" si="1"/>
        <v>50</v>
      </c>
      <c r="N15" s="158">
        <f t="shared" si="2"/>
        <v>0</v>
      </c>
      <c r="O15" s="158">
        <f t="shared" si="3"/>
        <v>50</v>
      </c>
      <c r="P15" s="158">
        <f t="shared" si="4"/>
        <v>50</v>
      </c>
      <c r="Q15" s="158"/>
      <c r="S15" s="30">
        <v>19</v>
      </c>
      <c r="T15" s="1" t="s">
        <v>240</v>
      </c>
      <c r="U15" s="122">
        <v>10</v>
      </c>
      <c r="V15" s="81">
        <v>0</v>
      </c>
      <c r="W15" s="81">
        <v>0</v>
      </c>
      <c r="X15" s="81">
        <v>0</v>
      </c>
      <c r="Y15" s="20">
        <f>U15*6+V15*5+W15*10+X15*9</f>
        <v>60</v>
      </c>
      <c r="Z15" s="44">
        <f>'liczba dni zwłoki'!$E$23</f>
        <v>0</v>
      </c>
      <c r="AA15" s="44">
        <f>'liczba dni zwłoki'!$F$23</f>
        <v>36</v>
      </c>
      <c r="AB15" s="43">
        <f t="shared" ref="AB15" si="8">ROUND((((Y15*0.1*Z15)/365)+((Y15*0.08*AA15)/365)),0)</f>
        <v>0</v>
      </c>
      <c r="AC15" s="45">
        <f>'liczba dni zwłoki'!$H$23</f>
        <v>0</v>
      </c>
      <c r="AD15" s="45">
        <f>'liczba dni zwłoki'!$I$23</f>
        <v>36</v>
      </c>
      <c r="AE15" s="45">
        <f t="shared" ref="AE15" si="9">ROUND((((Y15*0.1*AC15)/365)+((Y15*0.08*AD15)/365)),0)</f>
        <v>0</v>
      </c>
    </row>
    <row r="16" spans="1:35" ht="16.5" thickTop="1" thickBot="1" x14ac:dyDescent="0.3">
      <c r="A16" s="30">
        <v>10</v>
      </c>
      <c r="B16" s="1" t="s">
        <v>36</v>
      </c>
      <c r="C16" s="2">
        <v>10</v>
      </c>
      <c r="D16" s="22">
        <v>0</v>
      </c>
      <c r="E16" s="23">
        <f t="shared" si="6"/>
        <v>50</v>
      </c>
      <c r="F16" s="44">
        <f>'liczba dni zwłoki'!$E$14</f>
        <v>181</v>
      </c>
      <c r="G16" s="44">
        <f>'liczba dni zwłoki'!$F$14</f>
        <v>132</v>
      </c>
      <c r="H16" s="47">
        <v>0</v>
      </c>
      <c r="I16" s="45">
        <f>'liczba dni zwłoki'!$H$14</f>
        <v>138</v>
      </c>
      <c r="J16" s="45">
        <f>'liczba dni zwłoki'!$I$14</f>
        <v>130</v>
      </c>
      <c r="K16" s="46">
        <v>0</v>
      </c>
      <c r="L16" s="156">
        <f t="shared" si="7"/>
        <v>1</v>
      </c>
      <c r="M16" s="157">
        <f t="shared" si="1"/>
        <v>50</v>
      </c>
      <c r="N16" s="158">
        <f t="shared" si="2"/>
        <v>0</v>
      </c>
      <c r="O16" s="158">
        <f t="shared" si="3"/>
        <v>50</v>
      </c>
      <c r="P16" s="158">
        <f>O16-Q16</f>
        <v>50</v>
      </c>
      <c r="Q16" s="158">
        <f>N17</f>
        <v>0</v>
      </c>
      <c r="X16" s="24" t="s">
        <v>47</v>
      </c>
      <c r="Y16" s="33">
        <f>SUM(Y7:Y15)</f>
        <v>540</v>
      </c>
      <c r="Z16" s="33"/>
      <c r="AA16" s="33"/>
      <c r="AB16" s="34">
        <f>SUM(AB7:AB15)</f>
        <v>0</v>
      </c>
      <c r="AC16" s="34"/>
      <c r="AD16" s="34"/>
      <c r="AE16" s="34">
        <f>SUM(AE7:AE15)</f>
        <v>0</v>
      </c>
    </row>
    <row r="17" spans="1:17" ht="16.5" thickTop="1" thickBot="1" x14ac:dyDescent="0.3">
      <c r="A17" s="12"/>
      <c r="B17" s="13"/>
      <c r="C17" s="14"/>
      <c r="D17" s="35" t="s">
        <v>47</v>
      </c>
      <c r="E17" s="35">
        <f>SUM(E7:E16)</f>
        <v>504</v>
      </c>
      <c r="F17" s="35"/>
      <c r="G17" s="35"/>
      <c r="H17" s="25">
        <f>SUM(H7:H16)</f>
        <v>8</v>
      </c>
      <c r="I17" s="25"/>
      <c r="J17" s="25"/>
      <c r="K17" s="25">
        <f t="shared" ref="K17" si="10">SUM(K7:K16)</f>
        <v>0</v>
      </c>
      <c r="L17" s="155"/>
      <c r="M17" s="159">
        <f>SUM(M7:M16)</f>
        <v>504</v>
      </c>
      <c r="N17" s="159">
        <f t="shared" si="2"/>
        <v>0</v>
      </c>
      <c r="O17" s="159">
        <f t="shared" si="3"/>
        <v>504</v>
      </c>
      <c r="P17" s="159">
        <f>SUM(P7:P16)</f>
        <v>504</v>
      </c>
      <c r="Q17" s="159">
        <f>SUM(Q7:Q16)</f>
        <v>0</v>
      </c>
    </row>
    <row r="18" spans="1:17" ht="15.75" thickTop="1" x14ac:dyDescent="0.25">
      <c r="A18" s="3"/>
      <c r="B18" s="8"/>
      <c r="C18" s="4"/>
      <c r="D18" s="4"/>
      <c r="E18" s="15"/>
      <c r="F18" s="4"/>
      <c r="G18" s="4"/>
      <c r="H18" s="16"/>
      <c r="I18" s="16"/>
      <c r="J18" s="16"/>
    </row>
    <row r="19" spans="1:17" x14ac:dyDescent="0.25">
      <c r="A19" s="3"/>
      <c r="B19" s="8"/>
      <c r="C19" s="4"/>
      <c r="D19" s="4"/>
      <c r="E19" s="15"/>
      <c r="F19" s="4"/>
      <c r="G19" s="4"/>
      <c r="H19" s="16"/>
      <c r="I19" s="16"/>
      <c r="J19" s="16"/>
    </row>
    <row r="20" spans="1:17" x14ac:dyDescent="0.25">
      <c r="A20" s="3"/>
      <c r="B20" s="8"/>
      <c r="C20" s="4"/>
      <c r="D20" s="4"/>
      <c r="E20" s="15"/>
      <c r="F20" s="4"/>
      <c r="G20" s="4"/>
      <c r="H20" s="16"/>
      <c r="I20" s="16"/>
      <c r="J20" s="16"/>
    </row>
    <row r="21" spans="1:17" x14ac:dyDescent="0.25">
      <c r="A21" s="3"/>
      <c r="B21" s="8"/>
      <c r="C21" s="4"/>
      <c r="D21" s="4"/>
      <c r="E21" s="15"/>
      <c r="F21" s="4"/>
      <c r="G21" s="4"/>
      <c r="H21" s="16"/>
      <c r="I21" s="16"/>
      <c r="J21" s="16"/>
    </row>
    <row r="22" spans="1:17" x14ac:dyDescent="0.25">
      <c r="A22" s="7"/>
      <c r="B22" s="8"/>
      <c r="C22" s="9"/>
    </row>
    <row r="23" spans="1:17" x14ac:dyDescent="0.25">
      <c r="A23" s="7"/>
      <c r="B23" s="8"/>
      <c r="C23" s="9"/>
    </row>
    <row r="24" spans="1:17" x14ac:dyDescent="0.25">
      <c r="A24" s="7"/>
      <c r="B24" s="8"/>
      <c r="C24" s="9"/>
    </row>
    <row r="25" spans="1:17" x14ac:dyDescent="0.25">
      <c r="A25" s="7"/>
      <c r="B25" s="8"/>
      <c r="C25" s="9"/>
    </row>
    <row r="26" spans="1:17" x14ac:dyDescent="0.25">
      <c r="A26" s="7"/>
      <c r="B26" s="8"/>
      <c r="C26" s="9"/>
    </row>
    <row r="27" spans="1:17" x14ac:dyDescent="0.25">
      <c r="A27" s="7"/>
      <c r="B27" s="8"/>
      <c r="C27" s="9"/>
    </row>
    <row r="28" spans="1:17" x14ac:dyDescent="0.25">
      <c r="A28" s="7"/>
      <c r="B28" s="8"/>
      <c r="C28" s="9"/>
    </row>
    <row r="29" spans="1:17" x14ac:dyDescent="0.25">
      <c r="A29" s="7"/>
      <c r="B29" s="8"/>
      <c r="C29" s="9"/>
    </row>
    <row r="30" spans="1:17" x14ac:dyDescent="0.25">
      <c r="A30" s="7"/>
      <c r="B30" s="8"/>
      <c r="C30" s="9"/>
    </row>
    <row r="31" spans="1:17" x14ac:dyDescent="0.25">
      <c r="A31" s="7"/>
      <c r="B31" s="8"/>
      <c r="C31" s="9"/>
    </row>
    <row r="32" spans="1:17" x14ac:dyDescent="0.25">
      <c r="A32" s="4"/>
      <c r="B32" s="6"/>
      <c r="C32" s="10"/>
    </row>
  </sheetData>
  <mergeCells count="29">
    <mergeCell ref="AC5:AD5"/>
    <mergeCell ref="I4:K4"/>
    <mergeCell ref="H5:H6"/>
    <mergeCell ref="E5:E6"/>
    <mergeCell ref="K5:K6"/>
    <mergeCell ref="F5:G5"/>
    <mergeCell ref="I5:J5"/>
    <mergeCell ref="L5:L6"/>
    <mergeCell ref="M5:M6"/>
    <mergeCell ref="N5:N6"/>
    <mergeCell ref="O5:O6"/>
    <mergeCell ref="P5:P6"/>
    <mergeCell ref="Q5:Q6"/>
    <mergeCell ref="A2:K2"/>
    <mergeCell ref="S2:AE2"/>
    <mergeCell ref="AF2:AI2"/>
    <mergeCell ref="AE5:AE6"/>
    <mergeCell ref="A5:A6"/>
    <mergeCell ref="B5:B6"/>
    <mergeCell ref="C5:D5"/>
    <mergeCell ref="Z4:AB4"/>
    <mergeCell ref="S5:S6"/>
    <mergeCell ref="T5:T6"/>
    <mergeCell ref="U5:X5"/>
    <mergeCell ref="Y5:Y6"/>
    <mergeCell ref="AB5:AB6"/>
    <mergeCell ref="F4:H4"/>
    <mergeCell ref="AC4:AE4"/>
    <mergeCell ref="Z5:AA5"/>
  </mergeCells>
  <phoneticPr fontId="2" type="noConversion"/>
  <pageMargins left="0.23622047244094491" right="0.23622047244094491" top="0.74803149606299213" bottom="0.74803149606299213" header="0.31496062992125984" footer="0.31496062992125984"/>
  <pageSetup paperSize="9" scale="90" fitToWidth="0" orientation="landscape" horizont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E21"/>
  <sheetViews>
    <sheetView topLeftCell="B4" zoomScaleNormal="100" workbookViewId="0">
      <selection activeCell="K22" sqref="K22"/>
    </sheetView>
  </sheetViews>
  <sheetFormatPr defaultRowHeight="15" x14ac:dyDescent="0.25"/>
  <cols>
    <col min="1" max="1" width="3" bestFit="1" customWidth="1"/>
    <col min="2" max="2" width="22.140625" customWidth="1"/>
    <col min="3" max="3" width="16.42578125" customWidth="1"/>
    <col min="4" max="4" width="17.140625" customWidth="1"/>
    <col min="5" max="5" width="19.85546875" customWidth="1"/>
    <col min="6" max="6" width="11" customWidth="1"/>
    <col min="7" max="7" width="10.5703125" customWidth="1"/>
    <col min="8" max="8" width="9.7109375" customWidth="1"/>
    <col min="9" max="9" width="11.5703125" customWidth="1"/>
    <col min="10" max="10" width="9.85546875" customWidth="1"/>
    <col min="11" max="17" width="12.140625" customWidth="1"/>
    <col min="19" max="19" width="4" customWidth="1"/>
    <col min="20" max="20" width="15.42578125" customWidth="1"/>
    <col min="21" max="21" width="11" customWidth="1"/>
    <col min="22" max="22" width="11.5703125" customWidth="1"/>
    <col min="23" max="23" width="12.5703125" customWidth="1"/>
    <col min="24" max="24" width="11.140625" customWidth="1"/>
    <col min="25" max="25" width="19.5703125" customWidth="1"/>
    <col min="26" max="27" width="11.28515625" customWidth="1"/>
    <col min="28" max="30" width="10" customWidth="1"/>
    <col min="31" max="31" width="12.85546875" customWidth="1"/>
  </cols>
  <sheetData>
    <row r="2" spans="1:31" ht="18.75" x14ac:dyDescent="0.3">
      <c r="A2" s="198" t="s">
        <v>65</v>
      </c>
      <c r="B2" s="198"/>
      <c r="C2" s="198"/>
      <c r="D2" s="198"/>
      <c r="E2" s="198"/>
      <c r="F2" s="198"/>
      <c r="G2" s="198"/>
      <c r="H2" s="198"/>
      <c r="I2" s="198"/>
      <c r="J2" s="198"/>
      <c r="K2" s="198"/>
      <c r="L2" s="134"/>
      <c r="M2" s="134"/>
      <c r="N2" s="134"/>
      <c r="O2" s="134"/>
      <c r="P2" s="134"/>
      <c r="Q2" s="134"/>
      <c r="R2" s="132"/>
      <c r="S2" s="198" t="s">
        <v>65</v>
      </c>
      <c r="T2" s="198"/>
      <c r="U2" s="198"/>
      <c r="V2" s="198"/>
      <c r="W2" s="198"/>
      <c r="X2" s="198"/>
      <c r="Y2" s="198"/>
      <c r="Z2" s="198"/>
      <c r="AA2" s="198"/>
      <c r="AB2" s="198"/>
      <c r="AC2" s="198"/>
      <c r="AD2" s="198"/>
      <c r="AE2" s="198"/>
    </row>
    <row r="3" spans="1:31" ht="15.75" thickBot="1" x14ac:dyDescent="0.3">
      <c r="C3" s="18"/>
      <c r="D3" s="18"/>
    </row>
    <row r="4" spans="1:31" ht="31.5" customHeight="1" thickTop="1" thickBot="1" x14ac:dyDescent="0.3">
      <c r="F4" s="187" t="s">
        <v>152</v>
      </c>
      <c r="G4" s="188"/>
      <c r="H4" s="189"/>
      <c r="I4" s="174" t="s">
        <v>151</v>
      </c>
      <c r="J4" s="175"/>
      <c r="K4" s="176"/>
      <c r="L4" s="153"/>
      <c r="M4" s="153"/>
      <c r="N4" s="153"/>
      <c r="O4" s="153"/>
      <c r="P4" s="153"/>
      <c r="Q4" s="153"/>
      <c r="Z4" s="187" t="s">
        <v>152</v>
      </c>
      <c r="AA4" s="188"/>
      <c r="AB4" s="189"/>
      <c r="AC4" s="174" t="s">
        <v>151</v>
      </c>
      <c r="AD4" s="175"/>
      <c r="AE4" s="176"/>
    </row>
    <row r="5" spans="1:31" ht="43.5" customHeight="1" thickTop="1" thickBot="1" x14ac:dyDescent="0.3">
      <c r="A5" s="177" t="s">
        <v>0</v>
      </c>
      <c r="B5" s="179" t="s">
        <v>1</v>
      </c>
      <c r="C5" s="183" t="s">
        <v>2</v>
      </c>
      <c r="D5" s="184"/>
      <c r="E5" s="181" t="s">
        <v>3</v>
      </c>
      <c r="F5" s="190" t="s">
        <v>38</v>
      </c>
      <c r="G5" s="191"/>
      <c r="H5" s="185" t="s">
        <v>37</v>
      </c>
      <c r="I5" s="192" t="s">
        <v>150</v>
      </c>
      <c r="J5" s="193"/>
      <c r="K5" s="173" t="s">
        <v>48</v>
      </c>
      <c r="L5" s="166" t="s">
        <v>243</v>
      </c>
      <c r="M5" s="168" t="s">
        <v>241</v>
      </c>
      <c r="N5" s="168" t="s">
        <v>185</v>
      </c>
      <c r="O5" s="168" t="s">
        <v>183</v>
      </c>
      <c r="P5" s="168" t="s">
        <v>244</v>
      </c>
      <c r="Q5" s="168" t="s">
        <v>245</v>
      </c>
      <c r="S5" s="177" t="s">
        <v>0</v>
      </c>
      <c r="T5" s="179" t="s">
        <v>1</v>
      </c>
      <c r="U5" s="194" t="s">
        <v>2</v>
      </c>
      <c r="V5" s="195"/>
      <c r="W5" s="195"/>
      <c r="X5" s="196"/>
      <c r="Y5" s="181" t="s">
        <v>3</v>
      </c>
      <c r="Z5" s="197" t="s">
        <v>38</v>
      </c>
      <c r="AA5" s="197"/>
      <c r="AB5" s="185" t="s">
        <v>37</v>
      </c>
      <c r="AC5" s="192" t="s">
        <v>150</v>
      </c>
      <c r="AD5" s="193"/>
      <c r="AE5" s="171" t="s">
        <v>48</v>
      </c>
    </row>
    <row r="6" spans="1:31" ht="19.5" customHeight="1" thickTop="1" thickBot="1" x14ac:dyDescent="0.3">
      <c r="A6" s="178"/>
      <c r="B6" s="180"/>
      <c r="C6" s="19" t="s">
        <v>4</v>
      </c>
      <c r="D6" s="19" t="s">
        <v>5</v>
      </c>
      <c r="E6" s="182"/>
      <c r="F6" s="78" t="s">
        <v>197</v>
      </c>
      <c r="G6" s="78" t="s">
        <v>198</v>
      </c>
      <c r="H6" s="186"/>
      <c r="I6" s="80" t="s">
        <v>197</v>
      </c>
      <c r="J6" s="79" t="s">
        <v>198</v>
      </c>
      <c r="K6" s="173"/>
      <c r="L6" s="167"/>
      <c r="M6" s="169"/>
      <c r="N6" s="169"/>
      <c r="O6" s="169"/>
      <c r="P6" s="169"/>
      <c r="Q6" s="169"/>
      <c r="S6" s="178"/>
      <c r="T6" s="180"/>
      <c r="U6" s="28" t="s">
        <v>44</v>
      </c>
      <c r="V6" s="19" t="s">
        <v>4</v>
      </c>
      <c r="W6" s="29" t="s">
        <v>45</v>
      </c>
      <c r="X6" s="19" t="s">
        <v>5</v>
      </c>
      <c r="Y6" s="182"/>
      <c r="Z6" s="78" t="s">
        <v>197</v>
      </c>
      <c r="AA6" s="52" t="s">
        <v>198</v>
      </c>
      <c r="AB6" s="186"/>
      <c r="AC6" s="79" t="s">
        <v>197</v>
      </c>
      <c r="AD6" s="80" t="s">
        <v>198</v>
      </c>
      <c r="AE6" s="172"/>
    </row>
    <row r="7" spans="1:31" ht="16.5" thickTop="1" thickBot="1" x14ac:dyDescent="0.3">
      <c r="A7" s="30">
        <v>1</v>
      </c>
      <c r="B7" s="1" t="s">
        <v>6</v>
      </c>
      <c r="C7" s="2">
        <v>70</v>
      </c>
      <c r="D7" s="2">
        <v>10</v>
      </c>
      <c r="E7" s="20">
        <f>C7*5+D7*9</f>
        <v>440</v>
      </c>
      <c r="F7" s="44">
        <f>'liczba dni zwłoki'!$E$5</f>
        <v>455</v>
      </c>
      <c r="G7" s="44">
        <f>'liczba dni zwłoki'!$F$5</f>
        <v>132</v>
      </c>
      <c r="H7" s="47">
        <f>ROUND(((E7*0.1*F7)/365)+((E7*0.08*G7)/365),0)</f>
        <v>68</v>
      </c>
      <c r="I7" s="45">
        <f>'liczba dni zwłoki'!$H$5</f>
        <v>323</v>
      </c>
      <c r="J7" s="45">
        <f>'liczba dni zwłoki'!$I$5</f>
        <v>130</v>
      </c>
      <c r="K7" s="46">
        <f>ROUND((((E7*0.1*I7)/365)+((E7*0.08*J7)/365)),0)</f>
        <v>51</v>
      </c>
      <c r="L7" s="156">
        <f>(E7+K7)/E7</f>
        <v>1.115909090909091</v>
      </c>
      <c r="M7" s="157">
        <f>E7/L7</f>
        <v>394.29735234215883</v>
      </c>
      <c r="N7" s="158">
        <f>E7-M7</f>
        <v>45.702647657841169</v>
      </c>
      <c r="O7" s="158">
        <f>M7+N7</f>
        <v>440</v>
      </c>
      <c r="P7" s="158">
        <f>O7</f>
        <v>440</v>
      </c>
      <c r="Q7" s="158"/>
      <c r="S7" s="30">
        <v>11</v>
      </c>
      <c r="T7" s="1" t="s">
        <v>39</v>
      </c>
      <c r="U7" s="86">
        <v>71</v>
      </c>
      <c r="V7" s="81">
        <v>0</v>
      </c>
      <c r="W7" s="86">
        <v>10</v>
      </c>
      <c r="X7" s="82">
        <v>0</v>
      </c>
      <c r="Y7" s="20">
        <f>U7*6+V7*5+W7*10+X7*9</f>
        <v>526</v>
      </c>
      <c r="Z7" s="44">
        <f>'liczba dni zwłoki'!$E$15</f>
        <v>149</v>
      </c>
      <c r="AA7" s="44">
        <f>'liczba dni zwłoki'!$F$15</f>
        <v>132</v>
      </c>
      <c r="AB7" s="43">
        <f>ROUND((((Y7*0.1*Z7)/365)+((Y7*0.08*AA7)/365)),0)</f>
        <v>37</v>
      </c>
      <c r="AC7" s="45">
        <f>'liczba dni zwłoki'!$H$15</f>
        <v>106</v>
      </c>
      <c r="AD7" s="45">
        <f>'liczba dni zwłoki'!$I$15</f>
        <v>130</v>
      </c>
      <c r="AE7" s="45">
        <f>ROUND((((Y7*0.1*AC7)/365)+((Y7*0.08*AD7)/365)),0)</f>
        <v>30</v>
      </c>
    </row>
    <row r="8" spans="1:31" ht="16.5" thickTop="1" thickBot="1" x14ac:dyDescent="0.3">
      <c r="A8" s="30">
        <v>2</v>
      </c>
      <c r="B8" s="1" t="s">
        <v>7</v>
      </c>
      <c r="C8" s="2">
        <v>71</v>
      </c>
      <c r="D8" s="2">
        <v>10</v>
      </c>
      <c r="E8" s="20">
        <f>+C8*5+D8*9</f>
        <v>445</v>
      </c>
      <c r="F8" s="44">
        <f>'liczba dni zwłoki'!$E$6</f>
        <v>422</v>
      </c>
      <c r="G8" s="44">
        <f>'liczba dni zwłoki'!$F$6</f>
        <v>132</v>
      </c>
      <c r="H8" s="47">
        <f t="shared" ref="H8:H16" si="0">ROUND(((E8*0.1*F8)/365)+((E8*0.08*G8)/365),0)</f>
        <v>64</v>
      </c>
      <c r="I8" s="45">
        <f>'liczba dni zwłoki'!$H$6</f>
        <v>290</v>
      </c>
      <c r="J8" s="45">
        <f>'liczba dni zwłoki'!$I$6</f>
        <v>130</v>
      </c>
      <c r="K8" s="46">
        <f t="shared" ref="K8:K16" si="1">ROUND((((E8*0.1*I8)/365)+((E8*0.08*J8)/365)),0)</f>
        <v>48</v>
      </c>
      <c r="L8" s="156">
        <f t="shared" ref="L8:L11" si="2">(E8+K8)/E8</f>
        <v>1.1078651685393259</v>
      </c>
      <c r="M8" s="157">
        <f t="shared" ref="M8:M16" si="3">E8/L8</f>
        <v>401.6734279918864</v>
      </c>
      <c r="N8" s="158">
        <f t="shared" ref="N8:N17" si="4">E8-M8</f>
        <v>43.326572008113601</v>
      </c>
      <c r="O8" s="158">
        <f t="shared" ref="O8:O17" si="5">M8+N8</f>
        <v>445</v>
      </c>
      <c r="P8" s="158">
        <f t="shared" ref="P8:P15" si="6">O8</f>
        <v>445</v>
      </c>
      <c r="Q8" s="158"/>
      <c r="S8" s="30">
        <v>12</v>
      </c>
      <c r="T8" s="1" t="s">
        <v>40</v>
      </c>
      <c r="U8" s="86">
        <v>71</v>
      </c>
      <c r="V8" s="81">
        <v>0</v>
      </c>
      <c r="W8" s="86">
        <v>10</v>
      </c>
      <c r="X8" s="82">
        <v>0</v>
      </c>
      <c r="Y8" s="20">
        <f t="shared" ref="Y8:Y15" si="7">U8*6+V8*5+W8*10+X8*9</f>
        <v>526</v>
      </c>
      <c r="Z8" s="44">
        <f>'liczba dni zwłoki'!$E$16</f>
        <v>120</v>
      </c>
      <c r="AA8" s="44">
        <f>'liczba dni zwłoki'!$F$16</f>
        <v>132</v>
      </c>
      <c r="AB8" s="43">
        <f t="shared" ref="AB8:AB14" si="8">ROUND((((Y8*0.1*Z8)/365)+((Y8*0.08*AA8)/365)),0)</f>
        <v>33</v>
      </c>
      <c r="AC8" s="45">
        <f>'liczba dni zwłoki'!$H$16</f>
        <v>77</v>
      </c>
      <c r="AD8" s="45">
        <f>'liczba dni zwłoki'!$I$16</f>
        <v>130</v>
      </c>
      <c r="AE8" s="45">
        <f t="shared" ref="AE8:AE14" si="9">ROUND((((Y8*0.1*AC8)/365)+((Y8*0.08*AD8)/365)),0)</f>
        <v>26</v>
      </c>
    </row>
    <row r="9" spans="1:31" ht="16.5" thickTop="1" thickBot="1" x14ac:dyDescent="0.3">
      <c r="A9" s="30">
        <v>3</v>
      </c>
      <c r="B9" s="1" t="s">
        <v>8</v>
      </c>
      <c r="C9" s="2">
        <v>71</v>
      </c>
      <c r="D9" s="2">
        <v>10</v>
      </c>
      <c r="E9" s="20">
        <f>C9*5+D9*9</f>
        <v>445</v>
      </c>
      <c r="F9" s="44">
        <f>'liczba dni zwłoki'!$E$7</f>
        <v>393</v>
      </c>
      <c r="G9" s="44">
        <f>'liczba dni zwłoki'!$F$7</f>
        <v>132</v>
      </c>
      <c r="H9" s="47">
        <f t="shared" si="0"/>
        <v>61</v>
      </c>
      <c r="I9" s="45">
        <f>'liczba dni zwłoki'!$H$7</f>
        <v>261</v>
      </c>
      <c r="J9" s="45">
        <f>'liczba dni zwłoki'!$I$7</f>
        <v>130</v>
      </c>
      <c r="K9" s="46">
        <f t="shared" si="1"/>
        <v>45</v>
      </c>
      <c r="L9" s="156">
        <f t="shared" si="2"/>
        <v>1.101123595505618</v>
      </c>
      <c r="M9" s="157">
        <f t="shared" si="3"/>
        <v>404.13265306122446</v>
      </c>
      <c r="N9" s="158">
        <f t="shared" si="4"/>
        <v>40.86734693877554</v>
      </c>
      <c r="O9" s="158">
        <f t="shared" si="5"/>
        <v>445</v>
      </c>
      <c r="P9" s="158">
        <f t="shared" si="6"/>
        <v>445</v>
      </c>
      <c r="Q9" s="158"/>
      <c r="S9" s="30">
        <v>13</v>
      </c>
      <c r="T9" s="1" t="s">
        <v>41</v>
      </c>
      <c r="U9" s="86">
        <v>68</v>
      </c>
      <c r="V9" s="81">
        <v>0</v>
      </c>
      <c r="W9" s="86">
        <v>10</v>
      </c>
      <c r="X9" s="82">
        <v>0</v>
      </c>
      <c r="Y9" s="20">
        <f t="shared" si="7"/>
        <v>508</v>
      </c>
      <c r="Z9" s="44">
        <f>'liczba dni zwłoki'!$E$17</f>
        <v>90</v>
      </c>
      <c r="AA9" s="44">
        <f>'liczba dni zwłoki'!$F$17</f>
        <v>132</v>
      </c>
      <c r="AB9" s="43">
        <f t="shared" si="8"/>
        <v>27</v>
      </c>
      <c r="AC9" s="45">
        <f>'liczba dni zwłoki'!$H$17</f>
        <v>47</v>
      </c>
      <c r="AD9" s="45">
        <f>'liczba dni zwłoki'!$I$17</f>
        <v>130</v>
      </c>
      <c r="AE9" s="45">
        <f t="shared" si="9"/>
        <v>21</v>
      </c>
    </row>
    <row r="10" spans="1:31" ht="16.5" thickTop="1" thickBot="1" x14ac:dyDescent="0.3">
      <c r="A10" s="30">
        <v>4</v>
      </c>
      <c r="B10" s="1" t="s">
        <v>9</v>
      </c>
      <c r="C10" s="2">
        <v>71</v>
      </c>
      <c r="D10" s="2">
        <v>10</v>
      </c>
      <c r="E10" s="20">
        <f>C10*5+D10*9</f>
        <v>445</v>
      </c>
      <c r="F10" s="44">
        <f>'liczba dni zwłoki'!$E$8</f>
        <v>363</v>
      </c>
      <c r="G10" s="44">
        <f>'liczba dni zwłoki'!$F$8</f>
        <v>132</v>
      </c>
      <c r="H10" s="47">
        <f t="shared" si="0"/>
        <v>57</v>
      </c>
      <c r="I10" s="45">
        <f>'liczba dni zwłoki'!$H$8</f>
        <v>231</v>
      </c>
      <c r="J10" s="45">
        <f>'liczba dni zwłoki'!$I$8</f>
        <v>130</v>
      </c>
      <c r="K10" s="46">
        <f t="shared" si="1"/>
        <v>41</v>
      </c>
      <c r="L10" s="156">
        <f t="shared" si="2"/>
        <v>1.0921348314606742</v>
      </c>
      <c r="M10" s="157">
        <f t="shared" si="3"/>
        <v>407.4588477366255</v>
      </c>
      <c r="N10" s="158">
        <f t="shared" si="4"/>
        <v>37.541152263374499</v>
      </c>
      <c r="O10" s="158">
        <f t="shared" si="5"/>
        <v>445</v>
      </c>
      <c r="P10" s="158">
        <f t="shared" si="6"/>
        <v>445</v>
      </c>
      <c r="Q10" s="158"/>
      <c r="S10" s="30">
        <v>14</v>
      </c>
      <c r="T10" s="1" t="s">
        <v>42</v>
      </c>
      <c r="U10" s="86">
        <v>68</v>
      </c>
      <c r="V10" s="81">
        <v>0</v>
      </c>
      <c r="W10" s="86">
        <v>10</v>
      </c>
      <c r="X10" s="82">
        <v>0</v>
      </c>
      <c r="Y10" s="20">
        <f t="shared" si="7"/>
        <v>508</v>
      </c>
      <c r="Z10" s="44">
        <f>'liczba dni zwłoki'!$E$18</f>
        <v>58</v>
      </c>
      <c r="AA10" s="44">
        <f>'liczba dni zwłoki'!$F$18</f>
        <v>132</v>
      </c>
      <c r="AB10" s="43">
        <f t="shared" si="8"/>
        <v>23</v>
      </c>
      <c r="AC10" s="45">
        <f>'liczba dni zwłoki'!$H$18</f>
        <v>15</v>
      </c>
      <c r="AD10" s="45">
        <f>'liczba dni zwłoki'!$I$18</f>
        <v>130</v>
      </c>
      <c r="AE10" s="45">
        <f t="shared" si="9"/>
        <v>17</v>
      </c>
    </row>
    <row r="11" spans="1:31" ht="16.5" thickTop="1" thickBot="1" x14ac:dyDescent="0.3">
      <c r="A11" s="30">
        <v>5</v>
      </c>
      <c r="B11" s="1" t="s">
        <v>10</v>
      </c>
      <c r="C11" s="2">
        <v>71</v>
      </c>
      <c r="D11" s="2">
        <v>10</v>
      </c>
      <c r="E11" s="20">
        <f t="shared" ref="E11:E16" si="10">C11*5+D11*9</f>
        <v>445</v>
      </c>
      <c r="F11" s="44">
        <f>'liczba dni zwłoki'!$E$9</f>
        <v>330</v>
      </c>
      <c r="G11" s="44">
        <f>'liczba dni zwłoki'!$F$9</f>
        <v>132</v>
      </c>
      <c r="H11" s="47">
        <f t="shared" si="0"/>
        <v>53</v>
      </c>
      <c r="I11" s="45">
        <f>'liczba dni zwłoki'!$H$9</f>
        <v>198</v>
      </c>
      <c r="J11" s="45">
        <f>'liczba dni zwłoki'!$I$9</f>
        <v>130</v>
      </c>
      <c r="K11" s="46">
        <f t="shared" si="1"/>
        <v>37</v>
      </c>
      <c r="L11" s="156">
        <f t="shared" si="2"/>
        <v>1.0831460674157303</v>
      </c>
      <c r="M11" s="157">
        <f t="shared" si="3"/>
        <v>410.84024896265561</v>
      </c>
      <c r="N11" s="158">
        <f t="shared" si="4"/>
        <v>34.159751037344392</v>
      </c>
      <c r="O11" s="158">
        <f t="shared" si="5"/>
        <v>445</v>
      </c>
      <c r="P11" s="158">
        <f t="shared" si="6"/>
        <v>445</v>
      </c>
      <c r="Q11" s="158"/>
      <c r="S11" s="30">
        <v>15</v>
      </c>
      <c r="T11" s="1" t="s">
        <v>43</v>
      </c>
      <c r="U11" s="86">
        <v>68</v>
      </c>
      <c r="V11" s="81">
        <v>0</v>
      </c>
      <c r="W11" s="86">
        <v>10</v>
      </c>
      <c r="X11" s="82">
        <v>0</v>
      </c>
      <c r="Y11" s="20">
        <f t="shared" si="7"/>
        <v>508</v>
      </c>
      <c r="Z11" s="44">
        <f>'liczba dni zwłoki'!$E$19</f>
        <v>28</v>
      </c>
      <c r="AA11" s="44">
        <f>'liczba dni zwłoki'!$F$19</f>
        <v>132</v>
      </c>
      <c r="AB11" s="43">
        <f t="shared" si="8"/>
        <v>19</v>
      </c>
      <c r="AC11" s="45">
        <f>'liczba dni zwłoki'!$H$19</f>
        <v>0</v>
      </c>
      <c r="AD11" s="45">
        <f>'liczba dni zwłoki'!$I$19</f>
        <v>130</v>
      </c>
      <c r="AE11" s="45">
        <f t="shared" si="9"/>
        <v>14</v>
      </c>
    </row>
    <row r="12" spans="1:31" ht="16.5" thickTop="1" thickBot="1" x14ac:dyDescent="0.3">
      <c r="A12" s="30">
        <v>6</v>
      </c>
      <c r="B12" s="1" t="s">
        <v>11</v>
      </c>
      <c r="C12" s="2">
        <v>71</v>
      </c>
      <c r="D12" s="2">
        <v>10</v>
      </c>
      <c r="E12" s="20">
        <f t="shared" si="10"/>
        <v>445</v>
      </c>
      <c r="F12" s="44">
        <f>'liczba dni zwłoki'!$E$10</f>
        <v>302</v>
      </c>
      <c r="G12" s="44">
        <f>'liczba dni zwłoki'!$F$10</f>
        <v>132</v>
      </c>
      <c r="H12" s="47">
        <f t="shared" si="0"/>
        <v>50</v>
      </c>
      <c r="I12" s="45">
        <f>'liczba dni zwłoki'!$H$10</f>
        <v>170</v>
      </c>
      <c r="J12" s="45">
        <f>'liczba dni zwłoki'!$I$10</f>
        <v>130</v>
      </c>
      <c r="K12" s="46">
        <f t="shared" si="1"/>
        <v>33</v>
      </c>
      <c r="L12" s="156">
        <f>(E12+K12)/E12</f>
        <v>1.0741573033707865</v>
      </c>
      <c r="M12" s="157">
        <f t="shared" si="3"/>
        <v>414.27824267782427</v>
      </c>
      <c r="N12" s="158">
        <f t="shared" si="4"/>
        <v>30.721757322175733</v>
      </c>
      <c r="O12" s="158">
        <f t="shared" si="5"/>
        <v>445</v>
      </c>
      <c r="P12" s="158">
        <f t="shared" si="6"/>
        <v>445</v>
      </c>
      <c r="Q12" s="158"/>
      <c r="S12" s="30">
        <v>16</v>
      </c>
      <c r="T12" s="1" t="s">
        <v>188</v>
      </c>
      <c r="U12" s="86">
        <v>68</v>
      </c>
      <c r="V12" s="81">
        <v>0</v>
      </c>
      <c r="W12" s="86">
        <v>10</v>
      </c>
      <c r="X12" s="82">
        <v>0</v>
      </c>
      <c r="Y12" s="20">
        <f t="shared" si="7"/>
        <v>508</v>
      </c>
      <c r="Z12" s="44">
        <f>'liczba dni zwłoki'!$E$20</f>
        <v>0</v>
      </c>
      <c r="AA12" s="44">
        <f>'liczba dni zwłoki'!$F$20</f>
        <v>130</v>
      </c>
      <c r="AB12" s="43">
        <f t="shared" si="8"/>
        <v>14</v>
      </c>
      <c r="AC12" s="45">
        <f>'liczba dni zwłoki'!$H$20</f>
        <v>0</v>
      </c>
      <c r="AD12" s="45">
        <f>'liczba dni zwłoki'!$I$20</f>
        <v>129</v>
      </c>
      <c r="AE12" s="45">
        <f t="shared" si="9"/>
        <v>14</v>
      </c>
    </row>
    <row r="13" spans="1:31" ht="16.5" thickTop="1" thickBot="1" x14ac:dyDescent="0.3">
      <c r="A13" s="30">
        <v>7</v>
      </c>
      <c r="B13" s="1" t="s">
        <v>12</v>
      </c>
      <c r="C13" s="2">
        <v>71</v>
      </c>
      <c r="D13" s="2">
        <v>10</v>
      </c>
      <c r="E13" s="20">
        <f t="shared" si="10"/>
        <v>445</v>
      </c>
      <c r="F13" s="44">
        <f>'liczba dni zwłoki'!$E$11</f>
        <v>271</v>
      </c>
      <c r="G13" s="44">
        <f>'liczba dni zwłoki'!$F$11</f>
        <v>132</v>
      </c>
      <c r="H13" s="47">
        <f t="shared" si="0"/>
        <v>46</v>
      </c>
      <c r="I13" s="45">
        <f>'liczba dni zwłoki'!$H$11</f>
        <v>144</v>
      </c>
      <c r="J13" s="45">
        <f>'liczba dni zwłoki'!$I$11</f>
        <v>130</v>
      </c>
      <c r="K13" s="46">
        <f t="shared" si="1"/>
        <v>30</v>
      </c>
      <c r="L13" s="156">
        <f t="shared" ref="L13:L16" si="11">(E13+K13)/E13</f>
        <v>1.0674157303370786</v>
      </c>
      <c r="M13" s="157">
        <f t="shared" si="3"/>
        <v>416.89473684210526</v>
      </c>
      <c r="N13" s="158">
        <f t="shared" si="4"/>
        <v>28.10526315789474</v>
      </c>
      <c r="O13" s="158">
        <f t="shared" si="5"/>
        <v>445</v>
      </c>
      <c r="P13" s="158">
        <f t="shared" si="6"/>
        <v>445</v>
      </c>
      <c r="Q13" s="158"/>
      <c r="S13" s="30">
        <v>17</v>
      </c>
      <c r="T13" s="1" t="s">
        <v>189</v>
      </c>
      <c r="U13" s="86">
        <v>68</v>
      </c>
      <c r="V13" s="81">
        <v>0</v>
      </c>
      <c r="W13" s="86">
        <v>10</v>
      </c>
      <c r="X13" s="82">
        <v>0</v>
      </c>
      <c r="Y13" s="20">
        <f t="shared" si="7"/>
        <v>508</v>
      </c>
      <c r="Z13" s="44">
        <f>'liczba dni zwłoki'!$E$21</f>
        <v>0</v>
      </c>
      <c r="AA13" s="44">
        <f>'liczba dni zwłoki'!$F$21</f>
        <v>99</v>
      </c>
      <c r="AB13" s="43">
        <f t="shared" si="8"/>
        <v>11</v>
      </c>
      <c r="AC13" s="45">
        <f>'liczba dni zwłoki'!$H$21</f>
        <v>0</v>
      </c>
      <c r="AD13" s="45">
        <f>'liczba dni zwłoki'!$I$21</f>
        <v>99</v>
      </c>
      <c r="AE13" s="45">
        <f t="shared" si="9"/>
        <v>11</v>
      </c>
    </row>
    <row r="14" spans="1:31" ht="16.5" thickTop="1" thickBot="1" x14ac:dyDescent="0.3">
      <c r="A14" s="30">
        <v>8</v>
      </c>
      <c r="B14" s="1" t="s">
        <v>13</v>
      </c>
      <c r="C14" s="2">
        <v>71</v>
      </c>
      <c r="D14" s="2">
        <v>10</v>
      </c>
      <c r="E14" s="20">
        <f t="shared" si="10"/>
        <v>445</v>
      </c>
      <c r="F14" s="44">
        <f>'liczba dni zwłoki'!$E$12</f>
        <v>240</v>
      </c>
      <c r="G14" s="44">
        <f>'liczba dni zwłoki'!$F$12</f>
        <v>132</v>
      </c>
      <c r="H14" s="47">
        <f t="shared" si="0"/>
        <v>42</v>
      </c>
      <c r="I14" s="45">
        <f>'liczba dni zwłoki'!$H$12</f>
        <v>144</v>
      </c>
      <c r="J14" s="45">
        <f>'liczba dni zwłoki'!$I$12</f>
        <v>130</v>
      </c>
      <c r="K14" s="46">
        <f t="shared" si="1"/>
        <v>30</v>
      </c>
      <c r="L14" s="156">
        <f t="shared" si="11"/>
        <v>1.0674157303370786</v>
      </c>
      <c r="M14" s="157">
        <f t="shared" si="3"/>
        <v>416.89473684210526</v>
      </c>
      <c r="N14" s="158">
        <f t="shared" si="4"/>
        <v>28.10526315789474</v>
      </c>
      <c r="O14" s="158">
        <f t="shared" si="5"/>
        <v>445</v>
      </c>
      <c r="P14" s="158">
        <f t="shared" si="6"/>
        <v>445</v>
      </c>
      <c r="Q14" s="158"/>
      <c r="S14" s="30">
        <v>18</v>
      </c>
      <c r="T14" s="1" t="s">
        <v>190</v>
      </c>
      <c r="U14" s="86">
        <v>66</v>
      </c>
      <c r="V14" s="81">
        <v>0</v>
      </c>
      <c r="W14" s="86">
        <v>10</v>
      </c>
      <c r="X14" s="82">
        <v>0</v>
      </c>
      <c r="Y14" s="20">
        <f t="shared" si="7"/>
        <v>496</v>
      </c>
      <c r="Z14" s="44">
        <f>'liczba dni zwłoki'!$E$22</f>
        <v>0</v>
      </c>
      <c r="AA14" s="44">
        <f>'liczba dni zwłoki'!$F$22</f>
        <v>69</v>
      </c>
      <c r="AB14" s="43">
        <f t="shared" si="8"/>
        <v>8</v>
      </c>
      <c r="AC14" s="45">
        <f>'liczba dni zwłoki'!$H$22</f>
        <v>0</v>
      </c>
      <c r="AD14" s="45">
        <f>'liczba dni zwłoki'!$I$22</f>
        <v>69</v>
      </c>
      <c r="AE14" s="45">
        <f t="shared" si="9"/>
        <v>8</v>
      </c>
    </row>
    <row r="15" spans="1:31" ht="16.5" thickTop="1" thickBot="1" x14ac:dyDescent="0.3">
      <c r="A15" s="30">
        <v>9</v>
      </c>
      <c r="B15" s="1" t="s">
        <v>14</v>
      </c>
      <c r="C15" s="2">
        <v>71</v>
      </c>
      <c r="D15" s="2">
        <v>10</v>
      </c>
      <c r="E15" s="20">
        <f t="shared" si="10"/>
        <v>445</v>
      </c>
      <c r="F15" s="44">
        <f>'liczba dni zwłoki'!$E$13</f>
        <v>212</v>
      </c>
      <c r="G15" s="44">
        <f>'liczba dni zwłoki'!$F$13</f>
        <v>132</v>
      </c>
      <c r="H15" s="47">
        <f t="shared" si="0"/>
        <v>39</v>
      </c>
      <c r="I15" s="45">
        <f>'liczba dni zwłoki'!$H$13</f>
        <v>144</v>
      </c>
      <c r="J15" s="45">
        <f>'liczba dni zwłoki'!$I$13</f>
        <v>130</v>
      </c>
      <c r="K15" s="46">
        <f t="shared" si="1"/>
        <v>30</v>
      </c>
      <c r="L15" s="156">
        <f t="shared" si="11"/>
        <v>1.0674157303370786</v>
      </c>
      <c r="M15" s="157">
        <f t="shared" si="3"/>
        <v>416.89473684210526</v>
      </c>
      <c r="N15" s="158">
        <f t="shared" si="4"/>
        <v>28.10526315789474</v>
      </c>
      <c r="O15" s="158">
        <f t="shared" si="5"/>
        <v>445</v>
      </c>
      <c r="P15" s="158">
        <f t="shared" si="6"/>
        <v>445</v>
      </c>
      <c r="Q15" s="158"/>
      <c r="S15" s="30">
        <v>19</v>
      </c>
      <c r="T15" s="1" t="s">
        <v>240</v>
      </c>
      <c r="U15" s="122">
        <v>66</v>
      </c>
      <c r="V15" s="81">
        <v>0</v>
      </c>
      <c r="W15" s="122">
        <v>10</v>
      </c>
      <c r="X15" s="82">
        <v>0</v>
      </c>
      <c r="Y15" s="20">
        <f t="shared" si="7"/>
        <v>496</v>
      </c>
      <c r="Z15" s="44">
        <f>'liczba dni zwłoki'!$E$23</f>
        <v>0</v>
      </c>
      <c r="AA15" s="44">
        <f>'liczba dni zwłoki'!$F$23</f>
        <v>36</v>
      </c>
      <c r="AB15" s="43">
        <v>0</v>
      </c>
      <c r="AC15" s="45">
        <f>'liczba dni zwłoki'!$H$23</f>
        <v>0</v>
      </c>
      <c r="AD15" s="45">
        <f>'liczba dni zwłoki'!$I$23</f>
        <v>36</v>
      </c>
      <c r="AE15" s="45">
        <v>0</v>
      </c>
    </row>
    <row r="16" spans="1:31" ht="16.5" thickTop="1" thickBot="1" x14ac:dyDescent="0.3">
      <c r="A16" s="30">
        <v>10</v>
      </c>
      <c r="B16" s="1" t="s">
        <v>36</v>
      </c>
      <c r="C16" s="2">
        <v>71</v>
      </c>
      <c r="D16" s="22">
        <v>10</v>
      </c>
      <c r="E16" s="23">
        <f t="shared" si="10"/>
        <v>445</v>
      </c>
      <c r="F16" s="44">
        <f>'liczba dni zwłoki'!$E$14</f>
        <v>181</v>
      </c>
      <c r="G16" s="44">
        <f>'liczba dni zwłoki'!$F$14</f>
        <v>132</v>
      </c>
      <c r="H16" s="47">
        <f t="shared" si="0"/>
        <v>35</v>
      </c>
      <c r="I16" s="45">
        <f>'liczba dni zwłoki'!$H$14</f>
        <v>138</v>
      </c>
      <c r="J16" s="45">
        <f>'liczba dni zwłoki'!$I$14</f>
        <v>130</v>
      </c>
      <c r="K16" s="46">
        <f t="shared" si="1"/>
        <v>30</v>
      </c>
      <c r="L16" s="156">
        <f t="shared" si="11"/>
        <v>1.0674157303370786</v>
      </c>
      <c r="M16" s="157">
        <f t="shared" si="3"/>
        <v>416.89473684210526</v>
      </c>
      <c r="N16" s="158">
        <f t="shared" si="4"/>
        <v>28.10526315789474</v>
      </c>
      <c r="O16" s="158">
        <f t="shared" si="5"/>
        <v>445</v>
      </c>
      <c r="P16" s="158">
        <f>O16-Q16</f>
        <v>100.25972014079707</v>
      </c>
      <c r="Q16" s="158">
        <f>N17</f>
        <v>344.74027985920293</v>
      </c>
      <c r="X16" s="24" t="s">
        <v>47</v>
      </c>
      <c r="Y16" s="33">
        <f>SUM(Y7:Y15)</f>
        <v>4584</v>
      </c>
      <c r="Z16" s="33"/>
      <c r="AA16" s="33"/>
      <c r="AB16" s="34">
        <f>SUM(AB7:AB15)</f>
        <v>172</v>
      </c>
      <c r="AC16" s="34"/>
      <c r="AD16" s="34"/>
      <c r="AE16" s="34">
        <f>SUM(AE7:AE15)</f>
        <v>141</v>
      </c>
    </row>
    <row r="17" spans="1:17" ht="16.5" thickTop="1" thickBot="1" x14ac:dyDescent="0.3">
      <c r="A17" s="12"/>
      <c r="B17" s="13"/>
      <c r="C17" s="14"/>
      <c r="D17" s="35" t="s">
        <v>47</v>
      </c>
      <c r="E17" s="35">
        <f>SUM(E7:E16)</f>
        <v>4445</v>
      </c>
      <c r="F17" s="35"/>
      <c r="G17" s="35"/>
      <c r="H17" s="25">
        <f>SUM(H7:H16)</f>
        <v>515</v>
      </c>
      <c r="I17" s="25"/>
      <c r="J17" s="25"/>
      <c r="K17" s="25">
        <f t="shared" ref="K17" si="12">SUM(K7:K16)</f>
        <v>375</v>
      </c>
      <c r="L17" s="155"/>
      <c r="M17" s="159">
        <f>SUM(M7:M16)</f>
        <v>4100.2597201407971</v>
      </c>
      <c r="N17" s="159">
        <f t="shared" si="4"/>
        <v>344.74027985920293</v>
      </c>
      <c r="O17" s="159">
        <f t="shared" si="5"/>
        <v>4445</v>
      </c>
      <c r="P17" s="159">
        <f>SUM(P7:P16)</f>
        <v>4100.2597201407971</v>
      </c>
      <c r="Q17" s="159">
        <f>SUM(Q7:Q16)</f>
        <v>344.74027985920293</v>
      </c>
    </row>
    <row r="18" spans="1:17" ht="15.75" thickTop="1" x14ac:dyDescent="0.25">
      <c r="A18" s="3"/>
      <c r="B18" s="8"/>
      <c r="C18" s="4"/>
      <c r="D18" s="4"/>
      <c r="E18" s="15"/>
      <c r="F18" s="4"/>
      <c r="G18" s="4"/>
      <c r="H18" s="16"/>
      <c r="I18" s="16"/>
      <c r="J18" s="16"/>
    </row>
    <row r="19" spans="1:17" x14ac:dyDescent="0.25">
      <c r="A19" s="3"/>
      <c r="B19" s="8"/>
      <c r="C19" s="4"/>
      <c r="D19" s="4"/>
      <c r="E19" s="15"/>
      <c r="F19" s="4"/>
      <c r="G19" s="4"/>
      <c r="H19" s="16"/>
      <c r="I19" s="16"/>
      <c r="J19" s="16"/>
    </row>
    <row r="20" spans="1:17" x14ac:dyDescent="0.25">
      <c r="A20" s="3"/>
      <c r="B20" s="8"/>
      <c r="C20" s="4"/>
      <c r="D20" s="4"/>
      <c r="E20" s="15"/>
      <c r="F20" s="4"/>
      <c r="G20" s="4"/>
      <c r="H20" s="16"/>
      <c r="I20" s="16"/>
      <c r="J20" s="16"/>
    </row>
    <row r="21" spans="1:17" x14ac:dyDescent="0.25">
      <c r="A21" s="3"/>
      <c r="B21" s="8"/>
      <c r="C21" s="4"/>
      <c r="D21" s="4"/>
      <c r="E21" s="15"/>
      <c r="F21" s="4"/>
      <c r="G21" s="4"/>
      <c r="H21" s="16"/>
      <c r="I21" s="16"/>
      <c r="J21" s="16"/>
    </row>
  </sheetData>
  <mergeCells count="28">
    <mergeCell ref="I4:K4"/>
    <mergeCell ref="H5:H6"/>
    <mergeCell ref="E5:E6"/>
    <mergeCell ref="K5:K6"/>
    <mergeCell ref="F5:G5"/>
    <mergeCell ref="I5:J5"/>
    <mergeCell ref="A2:K2"/>
    <mergeCell ref="S2:AE2"/>
    <mergeCell ref="AE5:AE6"/>
    <mergeCell ref="A5:A6"/>
    <mergeCell ref="B5:B6"/>
    <mergeCell ref="C5:D5"/>
    <mergeCell ref="Z4:AB4"/>
    <mergeCell ref="S5:S6"/>
    <mergeCell ref="T5:T6"/>
    <mergeCell ref="U5:X5"/>
    <mergeCell ref="Y5:Y6"/>
    <mergeCell ref="AB5:AB6"/>
    <mergeCell ref="F4:H4"/>
    <mergeCell ref="AC4:AE4"/>
    <mergeCell ref="Z5:AA5"/>
    <mergeCell ref="AC5:AD5"/>
    <mergeCell ref="Q5:Q6"/>
    <mergeCell ref="L5:L6"/>
    <mergeCell ref="M5:M6"/>
    <mergeCell ref="N5:N6"/>
    <mergeCell ref="O5:O6"/>
    <mergeCell ref="P5:P6"/>
  </mergeCells>
  <phoneticPr fontId="2" type="noConversion"/>
  <pageMargins left="0.19685039370078741" right="0.19685039370078741" top="0.74803149606299213" bottom="0.74803149606299213" header="0.31496062992125984" footer="0.31496062992125984"/>
  <pageSetup paperSize="9" orientation="landscape" horizontalDpi="4294967293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E87"/>
  <sheetViews>
    <sheetView topLeftCell="C28" zoomScaleNormal="100" workbookViewId="0">
      <selection activeCell="N6" sqref="N6"/>
    </sheetView>
  </sheetViews>
  <sheetFormatPr defaultRowHeight="15" x14ac:dyDescent="0.25"/>
  <cols>
    <col min="1" max="1" width="3" bestFit="1" customWidth="1"/>
    <col min="2" max="2" width="15.7109375" bestFit="1" customWidth="1"/>
    <col min="3" max="3" width="11.28515625" customWidth="1"/>
    <col min="4" max="4" width="12" customWidth="1"/>
    <col min="5" max="5" width="21.85546875" customWidth="1"/>
    <col min="6" max="6" width="11.42578125" customWidth="1"/>
    <col min="7" max="7" width="9.85546875" customWidth="1"/>
    <col min="8" max="8" width="8.7109375" customWidth="1"/>
    <col min="9" max="9" width="12.42578125" customWidth="1"/>
    <col min="10" max="10" width="11.42578125" customWidth="1"/>
    <col min="11" max="11" width="10.85546875" customWidth="1"/>
    <col min="12" max="12" width="16.5703125" customWidth="1"/>
    <col min="13" max="15" width="10.85546875" customWidth="1"/>
    <col min="16" max="17" width="14" customWidth="1"/>
    <col min="19" max="19" width="4.28515625" customWidth="1"/>
    <col min="20" max="20" width="18.42578125" customWidth="1"/>
    <col min="21" max="21" width="11.28515625" customWidth="1"/>
    <col min="22" max="23" width="12.140625" customWidth="1"/>
    <col min="24" max="24" width="11.42578125" customWidth="1"/>
    <col min="25" max="25" width="22" customWidth="1"/>
    <col min="26" max="26" width="11" customWidth="1"/>
    <col min="27" max="27" width="11.28515625" customWidth="1"/>
    <col min="28" max="28" width="9.85546875" customWidth="1"/>
    <col min="29" max="29" width="11.28515625" customWidth="1"/>
    <col min="30" max="30" width="10.42578125" customWidth="1"/>
    <col min="31" max="31" width="11.28515625" customWidth="1"/>
  </cols>
  <sheetData>
    <row r="2" spans="1:31" ht="18.75" x14ac:dyDescent="0.3">
      <c r="A2" s="198" t="s">
        <v>66</v>
      </c>
      <c r="B2" s="198"/>
      <c r="C2" s="198"/>
      <c r="D2" s="198"/>
      <c r="E2" s="198"/>
      <c r="F2" s="198"/>
      <c r="G2" s="198"/>
      <c r="H2" s="198"/>
      <c r="I2" s="198"/>
      <c r="J2" s="198"/>
      <c r="K2" s="198"/>
      <c r="L2" s="134"/>
      <c r="M2" s="134"/>
      <c r="N2" s="134"/>
      <c r="O2" s="134"/>
      <c r="P2" s="134"/>
      <c r="Q2" s="134"/>
      <c r="R2" s="132"/>
      <c r="S2" s="198" t="s">
        <v>66</v>
      </c>
      <c r="T2" s="198"/>
      <c r="U2" s="198"/>
      <c r="V2" s="198"/>
      <c r="W2" s="198"/>
      <c r="X2" s="198"/>
      <c r="Y2" s="198"/>
      <c r="Z2" s="198"/>
      <c r="AA2" s="198"/>
      <c r="AB2" s="198"/>
      <c r="AC2" s="198"/>
      <c r="AD2" s="198"/>
      <c r="AE2" s="198"/>
    </row>
    <row r="3" spans="1:31" ht="15.75" thickBot="1" x14ac:dyDescent="0.3">
      <c r="C3" s="18"/>
      <c r="D3" s="18"/>
    </row>
    <row r="4" spans="1:31" ht="39" customHeight="1" thickTop="1" thickBot="1" x14ac:dyDescent="0.3">
      <c r="F4" s="187" t="s">
        <v>152</v>
      </c>
      <c r="G4" s="188"/>
      <c r="H4" s="189"/>
      <c r="I4" s="174" t="s">
        <v>151</v>
      </c>
      <c r="J4" s="175"/>
      <c r="K4" s="176"/>
      <c r="L4" s="153"/>
      <c r="M4" s="153"/>
      <c r="N4" s="153"/>
      <c r="O4" s="153"/>
      <c r="P4" s="153"/>
      <c r="Q4" s="153"/>
      <c r="Z4" s="187" t="s">
        <v>152</v>
      </c>
      <c r="AA4" s="188"/>
      <c r="AB4" s="189"/>
      <c r="AC4" s="174" t="s">
        <v>151</v>
      </c>
      <c r="AD4" s="175"/>
      <c r="AE4" s="176"/>
    </row>
    <row r="5" spans="1:31" ht="45.75" customHeight="1" thickTop="1" thickBot="1" x14ac:dyDescent="0.3">
      <c r="A5" s="177" t="s">
        <v>0</v>
      </c>
      <c r="B5" s="179" t="s">
        <v>1</v>
      </c>
      <c r="C5" s="183" t="s">
        <v>2</v>
      </c>
      <c r="D5" s="184"/>
      <c r="E5" s="181" t="s">
        <v>3</v>
      </c>
      <c r="F5" s="190" t="s">
        <v>38</v>
      </c>
      <c r="G5" s="191"/>
      <c r="H5" s="185" t="s">
        <v>37</v>
      </c>
      <c r="I5" s="192" t="s">
        <v>150</v>
      </c>
      <c r="J5" s="193"/>
      <c r="K5" s="173" t="s">
        <v>48</v>
      </c>
      <c r="L5" s="153"/>
      <c r="M5" s="153"/>
      <c r="N5" s="153"/>
      <c r="O5" s="153"/>
      <c r="P5" s="153"/>
      <c r="Q5" s="153"/>
      <c r="S5" s="177" t="s">
        <v>0</v>
      </c>
      <c r="T5" s="179" t="s">
        <v>1</v>
      </c>
      <c r="U5" s="194" t="s">
        <v>2</v>
      </c>
      <c r="V5" s="195"/>
      <c r="W5" s="195"/>
      <c r="X5" s="196"/>
      <c r="Y5" s="181" t="s">
        <v>3</v>
      </c>
      <c r="Z5" s="197" t="s">
        <v>38</v>
      </c>
      <c r="AA5" s="197"/>
      <c r="AB5" s="185" t="s">
        <v>37</v>
      </c>
      <c r="AC5" s="192" t="s">
        <v>150</v>
      </c>
      <c r="AD5" s="193"/>
      <c r="AE5" s="171" t="s">
        <v>48</v>
      </c>
    </row>
    <row r="6" spans="1:31" ht="31.5" thickTop="1" thickBot="1" x14ac:dyDescent="0.3">
      <c r="A6" s="178"/>
      <c r="B6" s="180"/>
      <c r="C6" s="19" t="s">
        <v>4</v>
      </c>
      <c r="D6" s="19" t="s">
        <v>5</v>
      </c>
      <c r="E6" s="182"/>
      <c r="F6" s="78" t="s">
        <v>197</v>
      </c>
      <c r="G6" s="78" t="s">
        <v>198</v>
      </c>
      <c r="H6" s="186"/>
      <c r="I6" s="80" t="s">
        <v>197</v>
      </c>
      <c r="J6" s="79" t="s">
        <v>198</v>
      </c>
      <c r="K6" s="173"/>
      <c r="L6" s="153"/>
      <c r="M6" s="153"/>
      <c r="N6" s="153"/>
      <c r="O6" s="153"/>
      <c r="P6" s="153"/>
      <c r="Q6" s="153"/>
      <c r="S6" s="178"/>
      <c r="T6" s="180"/>
      <c r="U6" s="28" t="s">
        <v>44</v>
      </c>
      <c r="V6" s="19" t="s">
        <v>4</v>
      </c>
      <c r="W6" s="29" t="s">
        <v>45</v>
      </c>
      <c r="X6" s="19" t="s">
        <v>5</v>
      </c>
      <c r="Y6" s="182"/>
      <c r="Z6" s="78" t="s">
        <v>197</v>
      </c>
      <c r="AA6" s="52" t="s">
        <v>198</v>
      </c>
      <c r="AB6" s="186"/>
      <c r="AC6" s="79" t="s">
        <v>197</v>
      </c>
      <c r="AD6" s="80" t="s">
        <v>198</v>
      </c>
      <c r="AE6" s="172"/>
    </row>
    <row r="7" spans="1:31" ht="16.5" thickTop="1" thickBot="1" x14ac:dyDescent="0.3">
      <c r="A7" s="30">
        <v>1</v>
      </c>
      <c r="B7" s="1" t="s">
        <v>6</v>
      </c>
      <c r="C7" s="2">
        <v>90</v>
      </c>
      <c r="D7" s="2">
        <v>9</v>
      </c>
      <c r="E7" s="20">
        <f>C7*5+D7*9</f>
        <v>531</v>
      </c>
      <c r="F7" s="44">
        <f>'liczba dni zwłoki'!$E$5</f>
        <v>455</v>
      </c>
      <c r="G7" s="44">
        <f>'liczba dni zwłoki'!$F$5</f>
        <v>132</v>
      </c>
      <c r="H7" s="47">
        <f>ROUND(((E7*0.1*F7)/365)+((E7*0.08*G7)/365),0)</f>
        <v>82</v>
      </c>
      <c r="I7" s="45">
        <f>'liczba dni zwłoki'!$H$5</f>
        <v>323</v>
      </c>
      <c r="J7" s="45">
        <f>'liczba dni zwłoki'!$I$5</f>
        <v>130</v>
      </c>
      <c r="K7" s="46">
        <f>ROUND((((E7*0.1*I7)/365)+((E7*0.08*J7)/365)),0)</f>
        <v>62</v>
      </c>
      <c r="L7" s="154"/>
      <c r="M7" s="154"/>
      <c r="N7" s="154"/>
      <c r="O7" s="154"/>
      <c r="P7" s="154"/>
      <c r="Q7" s="154"/>
      <c r="S7" s="30">
        <v>11</v>
      </c>
      <c r="T7" s="1" t="s">
        <v>39</v>
      </c>
      <c r="U7" s="87">
        <v>89</v>
      </c>
      <c r="V7" s="81">
        <v>0</v>
      </c>
      <c r="W7" s="87">
        <v>5</v>
      </c>
      <c r="X7" s="82">
        <v>0</v>
      </c>
      <c r="Y7" s="20">
        <f>U7*6+V7*5+W7*10+X7*9</f>
        <v>584</v>
      </c>
      <c r="Z7" s="44">
        <f>'liczba dni zwłoki'!$E$15</f>
        <v>149</v>
      </c>
      <c r="AA7" s="44">
        <f>'liczba dni zwłoki'!$F$15</f>
        <v>132</v>
      </c>
      <c r="AB7" s="43">
        <f>ROUND((((Y7*0.1*Z7)/365)+((Y7*0.08*AA7)/365)),0)</f>
        <v>41</v>
      </c>
      <c r="AC7" s="45">
        <f>'liczba dni zwłoki'!$H$15</f>
        <v>106</v>
      </c>
      <c r="AD7" s="45">
        <f>'liczba dni zwłoki'!$I$15</f>
        <v>130</v>
      </c>
      <c r="AE7" s="45">
        <f>ROUND((((Y7*0.1*AC7)/365)+((Y7*0.08*AD7)/365)),0)</f>
        <v>34</v>
      </c>
    </row>
    <row r="8" spans="1:31" ht="16.5" thickTop="1" thickBot="1" x14ac:dyDescent="0.3">
      <c r="A8" s="30">
        <v>2</v>
      </c>
      <c r="B8" s="1" t="s">
        <v>7</v>
      </c>
      <c r="C8" s="2">
        <v>90</v>
      </c>
      <c r="D8" s="2">
        <v>9</v>
      </c>
      <c r="E8" s="20">
        <f>+C8*5+D8*9</f>
        <v>531</v>
      </c>
      <c r="F8" s="44">
        <f>'liczba dni zwłoki'!$E$6</f>
        <v>422</v>
      </c>
      <c r="G8" s="44">
        <f>'liczba dni zwłoki'!$F$6</f>
        <v>132</v>
      </c>
      <c r="H8" s="47">
        <f t="shared" ref="H8:H16" si="0">ROUND(((E8*0.1*F8)/365)+((E8*0.08*G8)/365),0)</f>
        <v>77</v>
      </c>
      <c r="I8" s="45">
        <f>'liczba dni zwłoki'!$H$6</f>
        <v>290</v>
      </c>
      <c r="J8" s="45">
        <f>'liczba dni zwłoki'!$I$6</f>
        <v>130</v>
      </c>
      <c r="K8" s="46">
        <f t="shared" ref="K8:K16" si="1">ROUND((((E8*0.1*I8)/365)+((E8*0.08*J8)/365)),0)</f>
        <v>57</v>
      </c>
      <c r="L8" s="154"/>
      <c r="M8" s="154"/>
      <c r="N8" s="154"/>
      <c r="O8" s="154"/>
      <c r="P8" s="154"/>
      <c r="Q8" s="154"/>
      <c r="S8" s="30">
        <v>12</v>
      </c>
      <c r="T8" s="1" t="s">
        <v>40</v>
      </c>
      <c r="U8" s="87">
        <v>89</v>
      </c>
      <c r="V8" s="81">
        <v>0</v>
      </c>
      <c r="W8" s="87">
        <v>5</v>
      </c>
      <c r="X8" s="82">
        <v>0</v>
      </c>
      <c r="Y8" s="20">
        <f t="shared" ref="Y8:Y15" si="2">U8*6+V8*5+W8*10+X8*9</f>
        <v>584</v>
      </c>
      <c r="Z8" s="44">
        <f>'liczba dni zwłoki'!$E$16</f>
        <v>120</v>
      </c>
      <c r="AA8" s="44">
        <f>'liczba dni zwłoki'!$F$16</f>
        <v>132</v>
      </c>
      <c r="AB8" s="43">
        <f t="shared" ref="AB8:AB14" si="3">ROUND((((Y8*0.1*Z8)/365)+((Y8*0.08*AA8)/365)),0)</f>
        <v>36</v>
      </c>
      <c r="AC8" s="45">
        <f>'liczba dni zwłoki'!$H$16</f>
        <v>77</v>
      </c>
      <c r="AD8" s="45">
        <f>'liczba dni zwłoki'!$I$16</f>
        <v>130</v>
      </c>
      <c r="AE8" s="45">
        <f t="shared" ref="AE8:AE14" si="4">ROUND((((Y8*0.1*AC8)/365)+((Y8*0.08*AD8)/365)),0)</f>
        <v>29</v>
      </c>
    </row>
    <row r="9" spans="1:31" ht="16.5" thickTop="1" thickBot="1" x14ac:dyDescent="0.3">
      <c r="A9" s="30">
        <v>3</v>
      </c>
      <c r="B9" s="1" t="s">
        <v>8</v>
      </c>
      <c r="C9" s="2">
        <v>90</v>
      </c>
      <c r="D9" s="2">
        <v>9</v>
      </c>
      <c r="E9" s="20">
        <f>C9*5+D9*9</f>
        <v>531</v>
      </c>
      <c r="F9" s="44">
        <f>'liczba dni zwłoki'!$E$7</f>
        <v>393</v>
      </c>
      <c r="G9" s="44">
        <f>'liczba dni zwłoki'!$F$7</f>
        <v>132</v>
      </c>
      <c r="H9" s="47">
        <f t="shared" si="0"/>
        <v>73</v>
      </c>
      <c r="I9" s="45">
        <f>'liczba dni zwłoki'!$H$7</f>
        <v>261</v>
      </c>
      <c r="J9" s="45">
        <f>'liczba dni zwłoki'!$I$7</f>
        <v>130</v>
      </c>
      <c r="K9" s="46">
        <f t="shared" si="1"/>
        <v>53</v>
      </c>
      <c r="L9" s="154"/>
      <c r="M9" s="154"/>
      <c r="N9" s="154"/>
      <c r="O9" s="154"/>
      <c r="P9" s="154"/>
      <c r="Q9" s="154"/>
      <c r="S9" s="30">
        <v>13</v>
      </c>
      <c r="T9" s="1" t="s">
        <v>41</v>
      </c>
      <c r="U9" s="87">
        <v>87</v>
      </c>
      <c r="V9" s="81">
        <v>0</v>
      </c>
      <c r="W9" s="87">
        <v>5</v>
      </c>
      <c r="X9" s="82">
        <v>0</v>
      </c>
      <c r="Y9" s="20">
        <f t="shared" si="2"/>
        <v>572</v>
      </c>
      <c r="Z9" s="44">
        <f>'liczba dni zwłoki'!$E$17</f>
        <v>90</v>
      </c>
      <c r="AA9" s="44">
        <f>'liczba dni zwłoki'!$F$17</f>
        <v>132</v>
      </c>
      <c r="AB9" s="43">
        <f t="shared" si="3"/>
        <v>31</v>
      </c>
      <c r="AC9" s="45">
        <f>'liczba dni zwłoki'!$H$17</f>
        <v>47</v>
      </c>
      <c r="AD9" s="45">
        <f>'liczba dni zwłoki'!$I$17</f>
        <v>130</v>
      </c>
      <c r="AE9" s="45">
        <f t="shared" si="4"/>
        <v>24</v>
      </c>
    </row>
    <row r="10" spans="1:31" ht="16.5" thickTop="1" thickBot="1" x14ac:dyDescent="0.3">
      <c r="A10" s="30">
        <v>4</v>
      </c>
      <c r="B10" s="1" t="s">
        <v>9</v>
      </c>
      <c r="C10" s="2">
        <v>94</v>
      </c>
      <c r="D10" s="2">
        <v>5</v>
      </c>
      <c r="E10" s="20">
        <f>C10*5+D10*9</f>
        <v>515</v>
      </c>
      <c r="F10" s="44">
        <f>'liczba dni zwłoki'!$E$8</f>
        <v>363</v>
      </c>
      <c r="G10" s="44">
        <f>'liczba dni zwłoki'!$F$8</f>
        <v>132</v>
      </c>
      <c r="H10" s="47">
        <f t="shared" si="0"/>
        <v>66</v>
      </c>
      <c r="I10" s="45">
        <f>'liczba dni zwłoki'!$H$8</f>
        <v>231</v>
      </c>
      <c r="J10" s="45">
        <f>'liczba dni zwłoki'!$I$8</f>
        <v>130</v>
      </c>
      <c r="K10" s="46">
        <f t="shared" si="1"/>
        <v>47</v>
      </c>
      <c r="L10" s="154"/>
      <c r="M10" s="154"/>
      <c r="N10" s="154"/>
      <c r="O10" s="154"/>
      <c r="P10" s="154"/>
      <c r="Q10" s="154"/>
      <c r="S10" s="30">
        <v>14</v>
      </c>
      <c r="T10" s="1" t="s">
        <v>42</v>
      </c>
      <c r="U10" s="87">
        <v>88</v>
      </c>
      <c r="V10" s="81">
        <v>0</v>
      </c>
      <c r="W10" s="87">
        <v>5</v>
      </c>
      <c r="X10" s="82">
        <v>0</v>
      </c>
      <c r="Y10" s="20">
        <f t="shared" si="2"/>
        <v>578</v>
      </c>
      <c r="Z10" s="44">
        <f>'liczba dni zwłoki'!$E$18</f>
        <v>58</v>
      </c>
      <c r="AA10" s="44">
        <f>'liczba dni zwłoki'!$F$18</f>
        <v>132</v>
      </c>
      <c r="AB10" s="43">
        <f t="shared" si="3"/>
        <v>26</v>
      </c>
      <c r="AC10" s="45">
        <f>'liczba dni zwłoki'!$H$18</f>
        <v>15</v>
      </c>
      <c r="AD10" s="45">
        <f>'liczba dni zwłoki'!$I$18</f>
        <v>130</v>
      </c>
      <c r="AE10" s="45">
        <f t="shared" si="4"/>
        <v>19</v>
      </c>
    </row>
    <row r="11" spans="1:31" ht="16.5" thickTop="1" thickBot="1" x14ac:dyDescent="0.3">
      <c r="A11" s="30">
        <v>5</v>
      </c>
      <c r="B11" s="1" t="s">
        <v>10</v>
      </c>
      <c r="C11" s="2">
        <v>92</v>
      </c>
      <c r="D11" s="2">
        <v>5</v>
      </c>
      <c r="E11" s="20">
        <f t="shared" ref="E11:E16" si="5">C11*5+D11*9</f>
        <v>505</v>
      </c>
      <c r="F11" s="44">
        <f>'liczba dni zwłoki'!$E$9</f>
        <v>330</v>
      </c>
      <c r="G11" s="44">
        <f>'liczba dni zwłoki'!$F$9</f>
        <v>132</v>
      </c>
      <c r="H11" s="47">
        <f t="shared" si="0"/>
        <v>60</v>
      </c>
      <c r="I11" s="45">
        <f>'liczba dni zwłoki'!$H$9</f>
        <v>198</v>
      </c>
      <c r="J11" s="45">
        <f>'liczba dni zwłoki'!$I$9</f>
        <v>130</v>
      </c>
      <c r="K11" s="46">
        <f t="shared" si="1"/>
        <v>42</v>
      </c>
      <c r="L11" s="154"/>
      <c r="M11" s="154"/>
      <c r="N11" s="154"/>
      <c r="O11" s="154"/>
      <c r="P11" s="154"/>
      <c r="Q11" s="154"/>
      <c r="S11" s="30">
        <v>15</v>
      </c>
      <c r="T11" s="1" t="s">
        <v>43</v>
      </c>
      <c r="U11" s="87">
        <v>88</v>
      </c>
      <c r="V11" s="81">
        <v>0</v>
      </c>
      <c r="W11" s="87">
        <v>5</v>
      </c>
      <c r="X11" s="82">
        <v>0</v>
      </c>
      <c r="Y11" s="20">
        <f t="shared" si="2"/>
        <v>578</v>
      </c>
      <c r="Z11" s="44">
        <f>'liczba dni zwłoki'!$E$19</f>
        <v>28</v>
      </c>
      <c r="AA11" s="44">
        <f>'liczba dni zwłoki'!$F$19</f>
        <v>132</v>
      </c>
      <c r="AB11" s="43">
        <f t="shared" si="3"/>
        <v>21</v>
      </c>
      <c r="AC11" s="45">
        <f>'liczba dni zwłoki'!$H$19</f>
        <v>0</v>
      </c>
      <c r="AD11" s="45">
        <f>'liczba dni zwłoki'!$I$19</f>
        <v>130</v>
      </c>
      <c r="AE11" s="45">
        <f t="shared" si="4"/>
        <v>16</v>
      </c>
    </row>
    <row r="12" spans="1:31" ht="16.5" thickTop="1" thickBot="1" x14ac:dyDescent="0.3">
      <c r="A12" s="30">
        <v>6</v>
      </c>
      <c r="B12" s="1" t="s">
        <v>11</v>
      </c>
      <c r="C12" s="2">
        <v>89</v>
      </c>
      <c r="D12" s="2">
        <v>5</v>
      </c>
      <c r="E12" s="20">
        <f t="shared" si="5"/>
        <v>490</v>
      </c>
      <c r="F12" s="44">
        <f>'liczba dni zwłoki'!$E$10</f>
        <v>302</v>
      </c>
      <c r="G12" s="44">
        <f>'liczba dni zwłoki'!$F$10</f>
        <v>132</v>
      </c>
      <c r="H12" s="47">
        <f t="shared" si="0"/>
        <v>55</v>
      </c>
      <c r="I12" s="45">
        <f>'liczba dni zwłoki'!$H$10</f>
        <v>170</v>
      </c>
      <c r="J12" s="45">
        <f>'liczba dni zwłoki'!$I$10</f>
        <v>130</v>
      </c>
      <c r="K12" s="46">
        <f t="shared" si="1"/>
        <v>37</v>
      </c>
      <c r="L12" s="154"/>
      <c r="M12" s="154"/>
      <c r="N12" s="154"/>
      <c r="O12" s="154"/>
      <c r="P12" s="154"/>
      <c r="Q12" s="154"/>
      <c r="S12" s="30">
        <v>16</v>
      </c>
      <c r="T12" s="1" t="s">
        <v>188</v>
      </c>
      <c r="U12" s="87">
        <v>88</v>
      </c>
      <c r="V12" s="81">
        <v>0</v>
      </c>
      <c r="W12" s="87">
        <v>5</v>
      </c>
      <c r="X12" s="82">
        <v>0</v>
      </c>
      <c r="Y12" s="20">
        <f t="shared" si="2"/>
        <v>578</v>
      </c>
      <c r="Z12" s="44">
        <f>'liczba dni zwłoki'!$E$20</f>
        <v>0</v>
      </c>
      <c r="AA12" s="44">
        <f>'liczba dni zwłoki'!$F$20</f>
        <v>130</v>
      </c>
      <c r="AB12" s="43">
        <f t="shared" si="3"/>
        <v>16</v>
      </c>
      <c r="AC12" s="45">
        <f>'liczba dni zwłoki'!$H$20</f>
        <v>0</v>
      </c>
      <c r="AD12" s="45">
        <f>'liczba dni zwłoki'!$I$20</f>
        <v>129</v>
      </c>
      <c r="AE12" s="45">
        <f t="shared" si="4"/>
        <v>16</v>
      </c>
    </row>
    <row r="13" spans="1:31" ht="16.5" thickTop="1" thickBot="1" x14ac:dyDescent="0.3">
      <c r="A13" s="30">
        <v>7</v>
      </c>
      <c r="B13" s="1" t="s">
        <v>12</v>
      </c>
      <c r="C13" s="2">
        <v>90</v>
      </c>
      <c r="D13" s="2">
        <v>5</v>
      </c>
      <c r="E13" s="20">
        <f t="shared" si="5"/>
        <v>495</v>
      </c>
      <c r="F13" s="44">
        <f>'liczba dni zwłoki'!$E$11</f>
        <v>271</v>
      </c>
      <c r="G13" s="44">
        <f>'liczba dni zwłoki'!$F$11</f>
        <v>132</v>
      </c>
      <c r="H13" s="47">
        <f t="shared" si="0"/>
        <v>51</v>
      </c>
      <c r="I13" s="45">
        <f>'liczba dni zwłoki'!$H$11</f>
        <v>144</v>
      </c>
      <c r="J13" s="45">
        <f>'liczba dni zwłoki'!$I$11</f>
        <v>130</v>
      </c>
      <c r="K13" s="46">
        <f t="shared" si="1"/>
        <v>34</v>
      </c>
      <c r="L13" s="154"/>
      <c r="M13" s="154"/>
      <c r="N13" s="154"/>
      <c r="O13" s="154"/>
      <c r="P13" s="154"/>
      <c r="Q13" s="154"/>
      <c r="S13" s="30">
        <v>17</v>
      </c>
      <c r="T13" s="1" t="s">
        <v>189</v>
      </c>
      <c r="U13" s="87">
        <v>88</v>
      </c>
      <c r="V13" s="81">
        <v>0</v>
      </c>
      <c r="W13" s="87">
        <v>5</v>
      </c>
      <c r="X13" s="82">
        <v>0</v>
      </c>
      <c r="Y13" s="20">
        <f t="shared" si="2"/>
        <v>578</v>
      </c>
      <c r="Z13" s="44">
        <f>'liczba dni zwłoki'!$E$21</f>
        <v>0</v>
      </c>
      <c r="AA13" s="44">
        <f>'liczba dni zwłoki'!$F$21</f>
        <v>99</v>
      </c>
      <c r="AB13" s="43">
        <f t="shared" si="3"/>
        <v>13</v>
      </c>
      <c r="AC13" s="45">
        <f>'liczba dni zwłoki'!$H$21</f>
        <v>0</v>
      </c>
      <c r="AD13" s="45">
        <f>'liczba dni zwłoki'!$I$21</f>
        <v>99</v>
      </c>
      <c r="AE13" s="45">
        <f t="shared" si="4"/>
        <v>13</v>
      </c>
    </row>
    <row r="14" spans="1:31" ht="16.5" thickTop="1" thickBot="1" x14ac:dyDescent="0.3">
      <c r="A14" s="30">
        <v>8</v>
      </c>
      <c r="B14" s="1" t="s">
        <v>13</v>
      </c>
      <c r="C14" s="2">
        <v>90</v>
      </c>
      <c r="D14" s="2">
        <v>5</v>
      </c>
      <c r="E14" s="20">
        <f t="shared" si="5"/>
        <v>495</v>
      </c>
      <c r="F14" s="44">
        <f>'liczba dni zwłoki'!$E$12</f>
        <v>240</v>
      </c>
      <c r="G14" s="44">
        <f>'liczba dni zwłoki'!$F$12</f>
        <v>132</v>
      </c>
      <c r="H14" s="47">
        <f t="shared" si="0"/>
        <v>47</v>
      </c>
      <c r="I14" s="45">
        <f>'liczba dni zwłoki'!$H$12</f>
        <v>144</v>
      </c>
      <c r="J14" s="45">
        <f>'liczba dni zwłoki'!$I$12</f>
        <v>130</v>
      </c>
      <c r="K14" s="46">
        <f t="shared" si="1"/>
        <v>34</v>
      </c>
      <c r="L14" s="154"/>
      <c r="M14" s="154"/>
      <c r="N14" s="154"/>
      <c r="O14" s="154"/>
      <c r="P14" s="154"/>
      <c r="Q14" s="154"/>
      <c r="S14" s="30">
        <v>18</v>
      </c>
      <c r="T14" s="1" t="s">
        <v>190</v>
      </c>
      <c r="U14" s="87">
        <v>88</v>
      </c>
      <c r="V14" s="81">
        <v>0</v>
      </c>
      <c r="W14" s="87">
        <v>5</v>
      </c>
      <c r="X14" s="82">
        <v>0</v>
      </c>
      <c r="Y14" s="20">
        <f t="shared" si="2"/>
        <v>578</v>
      </c>
      <c r="Z14" s="44">
        <f>'liczba dni zwłoki'!$E$22</f>
        <v>0</v>
      </c>
      <c r="AA14" s="44">
        <f>'liczba dni zwłoki'!$F$22</f>
        <v>69</v>
      </c>
      <c r="AB14" s="43">
        <f t="shared" si="3"/>
        <v>9</v>
      </c>
      <c r="AC14" s="45">
        <f>'liczba dni zwłoki'!$H$22</f>
        <v>0</v>
      </c>
      <c r="AD14" s="45">
        <f>'liczba dni zwłoki'!$I$22</f>
        <v>69</v>
      </c>
      <c r="AE14" s="45">
        <f t="shared" si="4"/>
        <v>9</v>
      </c>
    </row>
    <row r="15" spans="1:31" ht="16.5" thickTop="1" thickBot="1" x14ac:dyDescent="0.3">
      <c r="A15" s="30">
        <v>9</v>
      </c>
      <c r="B15" s="1" t="s">
        <v>14</v>
      </c>
      <c r="C15" s="2">
        <v>90</v>
      </c>
      <c r="D15" s="2">
        <v>5</v>
      </c>
      <c r="E15" s="20">
        <f t="shared" si="5"/>
        <v>495</v>
      </c>
      <c r="F15" s="44">
        <f>'liczba dni zwłoki'!$E$13</f>
        <v>212</v>
      </c>
      <c r="G15" s="44">
        <f>'liczba dni zwłoki'!$F$13</f>
        <v>132</v>
      </c>
      <c r="H15" s="47">
        <f t="shared" si="0"/>
        <v>43</v>
      </c>
      <c r="I15" s="45">
        <f>'liczba dni zwłoki'!$H$13</f>
        <v>144</v>
      </c>
      <c r="J15" s="45">
        <f>'liczba dni zwłoki'!$I$13</f>
        <v>130</v>
      </c>
      <c r="K15" s="46">
        <f t="shared" si="1"/>
        <v>34</v>
      </c>
      <c r="L15" s="154"/>
      <c r="M15" s="154"/>
      <c r="N15" s="154"/>
      <c r="O15" s="154"/>
      <c r="P15" s="154"/>
      <c r="Q15" s="154"/>
      <c r="S15" s="30">
        <v>19</v>
      </c>
      <c r="T15" s="1" t="s">
        <v>240</v>
      </c>
      <c r="U15" s="17">
        <v>90</v>
      </c>
      <c r="V15" s="17">
        <v>0</v>
      </c>
      <c r="W15" s="2">
        <v>3</v>
      </c>
      <c r="X15" s="2">
        <v>0</v>
      </c>
      <c r="Y15" s="20">
        <f t="shared" si="2"/>
        <v>570</v>
      </c>
      <c r="Z15" s="44">
        <f>'liczba dni zwłoki'!$E$23</f>
        <v>0</v>
      </c>
      <c r="AA15" s="44">
        <f>'liczba dni zwłoki'!$F$23</f>
        <v>36</v>
      </c>
      <c r="AB15" s="43">
        <v>0</v>
      </c>
      <c r="AC15" s="45">
        <f>'liczba dni zwłoki'!$H$23</f>
        <v>0</v>
      </c>
      <c r="AD15" s="45">
        <f>'liczba dni zwłoki'!$I$23</f>
        <v>36</v>
      </c>
      <c r="AE15" s="45">
        <v>0</v>
      </c>
    </row>
    <row r="16" spans="1:31" ht="16.5" thickTop="1" thickBot="1" x14ac:dyDescent="0.3">
      <c r="A16" s="30">
        <v>10</v>
      </c>
      <c r="B16" s="1" t="s">
        <v>36</v>
      </c>
      <c r="C16" s="2">
        <v>89</v>
      </c>
      <c r="D16" s="22">
        <v>5</v>
      </c>
      <c r="E16" s="23">
        <f t="shared" si="5"/>
        <v>490</v>
      </c>
      <c r="F16" s="44">
        <f>'liczba dni zwłoki'!$E$14</f>
        <v>181</v>
      </c>
      <c r="G16" s="44">
        <f>'liczba dni zwłoki'!$F$14</f>
        <v>132</v>
      </c>
      <c r="H16" s="47">
        <f t="shared" si="0"/>
        <v>38</v>
      </c>
      <c r="I16" s="45">
        <f>'liczba dni zwłoki'!$H$14</f>
        <v>138</v>
      </c>
      <c r="J16" s="45">
        <f>'liczba dni zwłoki'!$I$14</f>
        <v>130</v>
      </c>
      <c r="K16" s="46">
        <f t="shared" si="1"/>
        <v>32</v>
      </c>
      <c r="L16" s="154"/>
      <c r="M16" s="154"/>
      <c r="N16" s="154"/>
      <c r="O16" s="154"/>
      <c r="P16" s="154"/>
      <c r="Q16" s="154"/>
      <c r="X16" s="24" t="s">
        <v>47</v>
      </c>
      <c r="Y16" s="33">
        <f>SUM(Y7:Y15)</f>
        <v>5200</v>
      </c>
      <c r="Z16" s="33"/>
      <c r="AA16" s="33"/>
      <c r="AB16" s="34">
        <f>SUM(AB7:AB15)</f>
        <v>193</v>
      </c>
      <c r="AC16" s="34"/>
      <c r="AD16" s="34"/>
      <c r="AE16" s="34">
        <f>SUM(AE7:AE15)</f>
        <v>160</v>
      </c>
    </row>
    <row r="17" spans="1:31" ht="16.5" thickTop="1" thickBot="1" x14ac:dyDescent="0.3">
      <c r="A17" s="12"/>
      <c r="B17" s="13"/>
      <c r="C17" s="14"/>
      <c r="D17" s="35" t="s">
        <v>47</v>
      </c>
      <c r="E17" s="35">
        <f>SUM(E7:E16)</f>
        <v>5078</v>
      </c>
      <c r="F17" s="35"/>
      <c r="G17" s="35"/>
      <c r="H17" s="25">
        <f>SUM(H7:H16)</f>
        <v>592</v>
      </c>
      <c r="I17" s="25"/>
      <c r="J17" s="25"/>
      <c r="K17" s="25">
        <f t="shared" ref="K17" si="6">SUM(K7:K16)</f>
        <v>432</v>
      </c>
      <c r="L17" s="155"/>
      <c r="M17" s="155"/>
      <c r="N17" s="155"/>
      <c r="O17" s="155"/>
      <c r="P17" s="155"/>
      <c r="Q17" s="155"/>
    </row>
    <row r="18" spans="1:31" ht="15.75" thickTop="1" x14ac:dyDescent="0.25">
      <c r="A18" s="3"/>
      <c r="B18" s="8"/>
      <c r="C18" s="4"/>
      <c r="D18" s="4"/>
      <c r="E18" s="15"/>
      <c r="F18" s="4"/>
      <c r="G18" s="4"/>
      <c r="H18" s="16"/>
      <c r="I18" s="16"/>
      <c r="J18" s="16"/>
    </row>
    <row r="19" spans="1:31" x14ac:dyDescent="0.25">
      <c r="A19" s="3"/>
      <c r="B19" s="8"/>
      <c r="C19" s="4"/>
      <c r="D19" s="4"/>
      <c r="E19" s="15"/>
      <c r="F19" s="4"/>
      <c r="G19" s="4"/>
      <c r="H19" s="16"/>
      <c r="I19" s="16"/>
      <c r="J19" s="16"/>
    </row>
    <row r="20" spans="1:31" x14ac:dyDescent="0.25">
      <c r="A20" s="3"/>
      <c r="B20" s="8"/>
      <c r="C20" s="4"/>
      <c r="D20" s="4"/>
      <c r="E20" s="15"/>
      <c r="F20" s="4"/>
      <c r="G20" s="4"/>
      <c r="H20" s="16"/>
      <c r="I20" s="16"/>
      <c r="J20" s="16"/>
    </row>
    <row r="21" spans="1:31" x14ac:dyDescent="0.25">
      <c r="A21" s="3"/>
      <c r="B21" s="8"/>
      <c r="C21" s="4"/>
      <c r="D21" s="4"/>
      <c r="E21" s="15"/>
      <c r="F21" s="4"/>
      <c r="G21" s="4"/>
      <c r="H21" s="16"/>
      <c r="I21" s="16"/>
      <c r="J21" s="16"/>
    </row>
    <row r="23" spans="1:31" ht="18.75" x14ac:dyDescent="0.3">
      <c r="A23" s="198" t="s">
        <v>237</v>
      </c>
      <c r="B23" s="198"/>
      <c r="C23" s="198"/>
      <c r="D23" s="198"/>
      <c r="E23" s="198"/>
      <c r="F23" s="198"/>
      <c r="G23" s="198"/>
      <c r="H23" s="198"/>
      <c r="I23" s="198"/>
      <c r="J23" s="198"/>
      <c r="K23" s="198"/>
      <c r="L23" s="134"/>
      <c r="M23" s="134"/>
      <c r="N23" s="134"/>
      <c r="O23" s="134"/>
      <c r="P23" s="134"/>
      <c r="Q23" s="134"/>
      <c r="R23" s="132"/>
      <c r="S23" s="198" t="s">
        <v>237</v>
      </c>
      <c r="T23" s="198"/>
      <c r="U23" s="198"/>
      <c r="V23" s="198"/>
      <c r="W23" s="198"/>
      <c r="X23" s="198"/>
      <c r="Y23" s="198"/>
      <c r="Z23" s="198"/>
      <c r="AA23" s="198"/>
      <c r="AB23" s="198"/>
      <c r="AC23" s="198"/>
      <c r="AD23" s="198"/>
      <c r="AE23" s="198"/>
    </row>
    <row r="24" spans="1:31" ht="15.75" thickBot="1" x14ac:dyDescent="0.3">
      <c r="C24" s="18"/>
      <c r="D24" s="18"/>
    </row>
    <row r="25" spans="1:31" ht="31.5" customHeight="1" thickTop="1" thickBot="1" x14ac:dyDescent="0.3">
      <c r="F25" s="187" t="s">
        <v>152</v>
      </c>
      <c r="G25" s="188"/>
      <c r="H25" s="189"/>
      <c r="I25" s="174" t="s">
        <v>151</v>
      </c>
      <c r="J25" s="175"/>
      <c r="K25" s="176"/>
      <c r="L25" s="153"/>
      <c r="M25" s="153"/>
      <c r="N25" s="153"/>
      <c r="O25" s="153"/>
      <c r="P25" s="153"/>
      <c r="Q25" s="153"/>
      <c r="Z25" s="187" t="s">
        <v>152</v>
      </c>
      <c r="AA25" s="188"/>
      <c r="AB25" s="189"/>
      <c r="AC25" s="174" t="s">
        <v>151</v>
      </c>
      <c r="AD25" s="175"/>
      <c r="AE25" s="176"/>
    </row>
    <row r="26" spans="1:31" ht="45.75" customHeight="1" thickTop="1" thickBot="1" x14ac:dyDescent="0.3">
      <c r="A26" s="177" t="s">
        <v>0</v>
      </c>
      <c r="B26" s="179" t="s">
        <v>1</v>
      </c>
      <c r="C26" s="183" t="s">
        <v>2</v>
      </c>
      <c r="D26" s="184"/>
      <c r="E26" s="181" t="s">
        <v>3</v>
      </c>
      <c r="F26" s="190" t="s">
        <v>38</v>
      </c>
      <c r="G26" s="191"/>
      <c r="H26" s="185" t="s">
        <v>37</v>
      </c>
      <c r="I26" s="192" t="s">
        <v>150</v>
      </c>
      <c r="J26" s="193"/>
      <c r="K26" s="173" t="s">
        <v>48</v>
      </c>
      <c r="L26" s="166" t="s">
        <v>243</v>
      </c>
      <c r="M26" s="168" t="s">
        <v>241</v>
      </c>
      <c r="N26" s="168" t="s">
        <v>185</v>
      </c>
      <c r="O26" s="168" t="s">
        <v>183</v>
      </c>
      <c r="P26" s="168" t="s">
        <v>244</v>
      </c>
      <c r="Q26" s="168" t="s">
        <v>245</v>
      </c>
      <c r="S26" s="177" t="s">
        <v>0</v>
      </c>
      <c r="T26" s="179" t="s">
        <v>1</v>
      </c>
      <c r="U26" s="194" t="s">
        <v>2</v>
      </c>
      <c r="V26" s="195"/>
      <c r="W26" s="195"/>
      <c r="X26" s="196"/>
      <c r="Y26" s="181" t="s">
        <v>3</v>
      </c>
      <c r="Z26" s="197" t="s">
        <v>38</v>
      </c>
      <c r="AA26" s="197"/>
      <c r="AB26" s="185" t="s">
        <v>37</v>
      </c>
      <c r="AC26" s="192" t="s">
        <v>150</v>
      </c>
      <c r="AD26" s="193"/>
      <c r="AE26" s="171" t="s">
        <v>48</v>
      </c>
    </row>
    <row r="27" spans="1:31" ht="31.5" thickTop="1" thickBot="1" x14ac:dyDescent="0.3">
      <c r="A27" s="178"/>
      <c r="B27" s="180"/>
      <c r="C27" s="19" t="s">
        <v>4</v>
      </c>
      <c r="D27" s="19" t="s">
        <v>5</v>
      </c>
      <c r="E27" s="182"/>
      <c r="F27" s="78" t="s">
        <v>197</v>
      </c>
      <c r="G27" s="78" t="s">
        <v>198</v>
      </c>
      <c r="H27" s="186"/>
      <c r="I27" s="80" t="s">
        <v>197</v>
      </c>
      <c r="J27" s="79" t="s">
        <v>198</v>
      </c>
      <c r="K27" s="173"/>
      <c r="L27" s="167"/>
      <c r="M27" s="169"/>
      <c r="N27" s="169"/>
      <c r="O27" s="169"/>
      <c r="P27" s="169"/>
      <c r="Q27" s="169"/>
      <c r="S27" s="178"/>
      <c r="T27" s="180"/>
      <c r="U27" s="28" t="s">
        <v>44</v>
      </c>
      <c r="V27" s="19" t="s">
        <v>4</v>
      </c>
      <c r="W27" s="29" t="s">
        <v>45</v>
      </c>
      <c r="X27" s="19" t="s">
        <v>5</v>
      </c>
      <c r="Y27" s="182"/>
      <c r="Z27" s="78" t="s">
        <v>197</v>
      </c>
      <c r="AA27" s="52" t="s">
        <v>198</v>
      </c>
      <c r="AB27" s="186"/>
      <c r="AC27" s="79" t="s">
        <v>197</v>
      </c>
      <c r="AD27" s="80" t="s">
        <v>198</v>
      </c>
      <c r="AE27" s="172"/>
    </row>
    <row r="28" spans="1:31" ht="16.5" thickTop="1" thickBot="1" x14ac:dyDescent="0.3">
      <c r="A28" s="30">
        <v>1</v>
      </c>
      <c r="B28" s="1" t="s">
        <v>6</v>
      </c>
      <c r="C28" s="2">
        <v>78</v>
      </c>
      <c r="D28" s="2">
        <v>1</v>
      </c>
      <c r="E28" s="20">
        <f>C28*5+D28*9</f>
        <v>399</v>
      </c>
      <c r="F28" s="44">
        <f>'liczba dni zwłoki'!$E$5</f>
        <v>455</v>
      </c>
      <c r="G28" s="44">
        <f>'liczba dni zwłoki'!$F$5</f>
        <v>132</v>
      </c>
      <c r="H28" s="47">
        <f>ROUND(((E28*0.1*F28)/365)+((E28*0.08*G28)/365),0)</f>
        <v>61</v>
      </c>
      <c r="I28" s="45">
        <f>'liczba dni zwłoki'!$H$5</f>
        <v>323</v>
      </c>
      <c r="J28" s="45">
        <f>'liczba dni zwłoki'!$I$5</f>
        <v>130</v>
      </c>
      <c r="K28" s="46">
        <f>ROUND((((E28*0.1*I28)/365)+((E28*0.08*J28)/365)),0)</f>
        <v>47</v>
      </c>
      <c r="L28" s="156">
        <f>(E28+K28)/E28</f>
        <v>1.1177944862155389</v>
      </c>
      <c r="M28" s="157">
        <f>E28/L28</f>
        <v>356.95291479820628</v>
      </c>
      <c r="N28" s="158">
        <f>E28-M28</f>
        <v>42.04708520179372</v>
      </c>
      <c r="O28" s="158">
        <f>M28+N28</f>
        <v>399</v>
      </c>
      <c r="P28" s="158">
        <f>O28</f>
        <v>399</v>
      </c>
      <c r="Q28" s="158"/>
      <c r="S28" s="30">
        <v>11</v>
      </c>
      <c r="T28" s="1" t="s">
        <v>39</v>
      </c>
      <c r="U28" s="88">
        <v>77</v>
      </c>
      <c r="V28" s="81">
        <v>0</v>
      </c>
      <c r="W28" s="88">
        <v>1</v>
      </c>
      <c r="X28" s="82">
        <v>0</v>
      </c>
      <c r="Y28" s="20">
        <f>U28*6+V28*5+W28*10+X28*9</f>
        <v>472</v>
      </c>
      <c r="Z28" s="44">
        <f>'liczba dni zwłoki'!$E$15</f>
        <v>149</v>
      </c>
      <c r="AA28" s="44">
        <f>'liczba dni zwłoki'!$F$15</f>
        <v>132</v>
      </c>
      <c r="AB28" s="43">
        <f>ROUND((((Y28*0.1*Z28)/365)+((Y28*0.08*AA28)/365)),0)</f>
        <v>33</v>
      </c>
      <c r="AC28" s="45">
        <f>'liczba dni zwłoki'!$H$15</f>
        <v>106</v>
      </c>
      <c r="AD28" s="45">
        <f>'liczba dni zwłoki'!$I$15</f>
        <v>130</v>
      </c>
      <c r="AE28" s="45">
        <f>ROUND((((Y28*0.1*AC28)/365)+((Y28*0.08*AD28)/365)),0)</f>
        <v>27</v>
      </c>
    </row>
    <row r="29" spans="1:31" ht="16.5" thickTop="1" thickBot="1" x14ac:dyDescent="0.3">
      <c r="A29" s="30">
        <v>2</v>
      </c>
      <c r="B29" s="1" t="s">
        <v>7</v>
      </c>
      <c r="C29" s="2">
        <v>77</v>
      </c>
      <c r="D29" s="2">
        <v>1</v>
      </c>
      <c r="E29" s="20">
        <f>+C29*5+D29*9</f>
        <v>394</v>
      </c>
      <c r="F29" s="44">
        <f>'liczba dni zwłoki'!$E$6</f>
        <v>422</v>
      </c>
      <c r="G29" s="44">
        <f>'liczba dni zwłoki'!$F$6</f>
        <v>132</v>
      </c>
      <c r="H29" s="47">
        <f t="shared" ref="H29:H37" si="7">ROUND(((E29*0.1*F29)/365)+((E29*0.08*G29)/365),0)</f>
        <v>57</v>
      </c>
      <c r="I29" s="45">
        <f>'liczba dni zwłoki'!$H$6</f>
        <v>290</v>
      </c>
      <c r="J29" s="45">
        <f>'liczba dni zwłoki'!$I$6</f>
        <v>130</v>
      </c>
      <c r="K29" s="46">
        <f t="shared" ref="K29:K37" si="8">ROUND((((E29*0.1*I29)/365)+((E29*0.08*J29)/365)),0)</f>
        <v>43</v>
      </c>
      <c r="L29" s="156">
        <f t="shared" ref="L29:L32" si="9">(E29+K29)/E29</f>
        <v>1.1091370558375635</v>
      </c>
      <c r="M29" s="157">
        <f t="shared" ref="M29:M37" si="10">E29/L29</f>
        <v>355.23112128146454</v>
      </c>
      <c r="N29" s="158">
        <f t="shared" ref="N29:N38" si="11">E29-M29</f>
        <v>38.768878718535461</v>
      </c>
      <c r="O29" s="158">
        <f t="shared" ref="O29:O38" si="12">M29+N29</f>
        <v>394</v>
      </c>
      <c r="P29" s="158">
        <f t="shared" ref="P29:P36" si="13">O29</f>
        <v>394</v>
      </c>
      <c r="Q29" s="158"/>
      <c r="S29" s="30">
        <v>12</v>
      </c>
      <c r="T29" s="1" t="s">
        <v>40</v>
      </c>
      <c r="U29" s="88">
        <v>76</v>
      </c>
      <c r="V29" s="81">
        <v>0</v>
      </c>
      <c r="W29" s="88">
        <v>2</v>
      </c>
      <c r="X29" s="82">
        <v>0</v>
      </c>
      <c r="Y29" s="20">
        <f t="shared" ref="Y29:Y36" si="14">U29*6+V29*5+W29*10+X29*9</f>
        <v>476</v>
      </c>
      <c r="Z29" s="44">
        <f>'liczba dni zwłoki'!$E$16</f>
        <v>120</v>
      </c>
      <c r="AA29" s="44">
        <f>'liczba dni zwłoki'!$F$16</f>
        <v>132</v>
      </c>
      <c r="AB29" s="43">
        <f t="shared" ref="AB29:AB34" si="15">ROUND((((Y29*0.1*Z29)/365)+((Y29*0.08*AA29)/365)),0)</f>
        <v>29</v>
      </c>
      <c r="AC29" s="45">
        <f>'liczba dni zwłoki'!$H$16</f>
        <v>77</v>
      </c>
      <c r="AD29" s="45">
        <f>'liczba dni zwłoki'!$I$16</f>
        <v>130</v>
      </c>
      <c r="AE29" s="45">
        <f t="shared" ref="AE29:AE34" si="16">ROUND((((Y29*0.1*AC29)/365)+((Y29*0.08*AD29)/365)),0)</f>
        <v>24</v>
      </c>
    </row>
    <row r="30" spans="1:31" ht="16.5" thickTop="1" thickBot="1" x14ac:dyDescent="0.3">
      <c r="A30" s="30">
        <v>3</v>
      </c>
      <c r="B30" s="1" t="s">
        <v>8</v>
      </c>
      <c r="C30" s="2">
        <v>77</v>
      </c>
      <c r="D30" s="2">
        <v>1</v>
      </c>
      <c r="E30" s="20">
        <f>C30*5+D30*9</f>
        <v>394</v>
      </c>
      <c r="F30" s="44">
        <f>'liczba dni zwłoki'!$E$7</f>
        <v>393</v>
      </c>
      <c r="G30" s="44">
        <f>'liczba dni zwłoki'!$F$7</f>
        <v>132</v>
      </c>
      <c r="H30" s="47">
        <f t="shared" si="7"/>
        <v>54</v>
      </c>
      <c r="I30" s="45">
        <f>'liczba dni zwłoki'!$H$7</f>
        <v>261</v>
      </c>
      <c r="J30" s="45">
        <f>'liczba dni zwłoki'!$I$7</f>
        <v>130</v>
      </c>
      <c r="K30" s="46">
        <f t="shared" si="8"/>
        <v>39</v>
      </c>
      <c r="L30" s="156">
        <f t="shared" si="9"/>
        <v>1.0989847715736041</v>
      </c>
      <c r="M30" s="157">
        <f t="shared" si="10"/>
        <v>358.51270207852195</v>
      </c>
      <c r="N30" s="158">
        <f t="shared" si="11"/>
        <v>35.487297921478046</v>
      </c>
      <c r="O30" s="158">
        <f t="shared" si="12"/>
        <v>394</v>
      </c>
      <c r="P30" s="158">
        <f t="shared" si="13"/>
        <v>394</v>
      </c>
      <c r="Q30" s="158"/>
      <c r="S30" s="30">
        <v>13</v>
      </c>
      <c r="T30" s="1" t="s">
        <v>41</v>
      </c>
      <c r="U30" s="88">
        <v>76</v>
      </c>
      <c r="V30" s="81">
        <v>0</v>
      </c>
      <c r="W30" s="88">
        <v>2</v>
      </c>
      <c r="X30" s="82">
        <v>0</v>
      </c>
      <c r="Y30" s="20">
        <f t="shared" si="14"/>
        <v>476</v>
      </c>
      <c r="Z30" s="44">
        <f>'liczba dni zwłoki'!$E$17</f>
        <v>90</v>
      </c>
      <c r="AA30" s="44">
        <f>'liczba dni zwłoki'!$F$17</f>
        <v>132</v>
      </c>
      <c r="AB30" s="43">
        <f t="shared" si="15"/>
        <v>26</v>
      </c>
      <c r="AC30" s="45">
        <f>'liczba dni zwłoki'!$H$17</f>
        <v>47</v>
      </c>
      <c r="AD30" s="45">
        <f>'liczba dni zwłoki'!$I$17</f>
        <v>130</v>
      </c>
      <c r="AE30" s="45">
        <f t="shared" si="16"/>
        <v>20</v>
      </c>
    </row>
    <row r="31" spans="1:31" ht="16.5" thickTop="1" thickBot="1" x14ac:dyDescent="0.3">
      <c r="A31" s="30">
        <v>4</v>
      </c>
      <c r="B31" s="1" t="s">
        <v>9</v>
      </c>
      <c r="C31" s="2">
        <v>77</v>
      </c>
      <c r="D31" s="2">
        <v>1</v>
      </c>
      <c r="E31" s="20">
        <f>C31*5+D31*9</f>
        <v>394</v>
      </c>
      <c r="F31" s="44">
        <f>'liczba dni zwłoki'!$E$8</f>
        <v>363</v>
      </c>
      <c r="G31" s="44">
        <f>'liczba dni zwłoki'!$F$8</f>
        <v>132</v>
      </c>
      <c r="H31" s="47">
        <f t="shared" si="7"/>
        <v>51</v>
      </c>
      <c r="I31" s="45">
        <f>'liczba dni zwłoki'!$H$8</f>
        <v>231</v>
      </c>
      <c r="J31" s="45">
        <f>'liczba dni zwłoki'!$I$8</f>
        <v>130</v>
      </c>
      <c r="K31" s="46">
        <f t="shared" si="8"/>
        <v>36</v>
      </c>
      <c r="L31" s="156">
        <f t="shared" si="9"/>
        <v>1.0913705583756346</v>
      </c>
      <c r="M31" s="157">
        <f t="shared" si="10"/>
        <v>361.01395348837207</v>
      </c>
      <c r="N31" s="158">
        <f t="shared" si="11"/>
        <v>32.986046511627933</v>
      </c>
      <c r="O31" s="158">
        <f t="shared" si="12"/>
        <v>394</v>
      </c>
      <c r="P31" s="158">
        <f t="shared" si="13"/>
        <v>394</v>
      </c>
      <c r="Q31" s="158"/>
      <c r="S31" s="30">
        <v>14</v>
      </c>
      <c r="T31" s="1" t="s">
        <v>42</v>
      </c>
      <c r="U31" s="88">
        <v>76</v>
      </c>
      <c r="V31" s="81">
        <v>0</v>
      </c>
      <c r="W31" s="88">
        <v>2</v>
      </c>
      <c r="X31" s="82">
        <v>0</v>
      </c>
      <c r="Y31" s="20">
        <f t="shared" si="14"/>
        <v>476</v>
      </c>
      <c r="Z31" s="44">
        <f>'liczba dni zwłoki'!$E$18</f>
        <v>58</v>
      </c>
      <c r="AA31" s="44">
        <f>'liczba dni zwłoki'!$F$18</f>
        <v>132</v>
      </c>
      <c r="AB31" s="43">
        <f t="shared" si="15"/>
        <v>21</v>
      </c>
      <c r="AC31" s="45">
        <f>'liczba dni zwłoki'!$H$18</f>
        <v>15</v>
      </c>
      <c r="AD31" s="45">
        <f>'liczba dni zwłoki'!$I$18</f>
        <v>130</v>
      </c>
      <c r="AE31" s="45">
        <f t="shared" si="16"/>
        <v>16</v>
      </c>
    </row>
    <row r="32" spans="1:31" ht="16.5" thickTop="1" thickBot="1" x14ac:dyDescent="0.3">
      <c r="A32" s="30">
        <v>5</v>
      </c>
      <c r="B32" s="1" t="s">
        <v>10</v>
      </c>
      <c r="C32" s="2">
        <v>77</v>
      </c>
      <c r="D32" s="2">
        <v>1</v>
      </c>
      <c r="E32" s="20">
        <f t="shared" ref="E32:E37" si="17">C32*5+D32*9</f>
        <v>394</v>
      </c>
      <c r="F32" s="44">
        <f>'liczba dni zwłoki'!$E$9</f>
        <v>330</v>
      </c>
      <c r="G32" s="44">
        <f>'liczba dni zwłoki'!$F$9</f>
        <v>132</v>
      </c>
      <c r="H32" s="47">
        <f t="shared" si="7"/>
        <v>47</v>
      </c>
      <c r="I32" s="45">
        <f>'liczba dni zwłoki'!$H$9</f>
        <v>198</v>
      </c>
      <c r="J32" s="45">
        <f>'liczba dni zwłoki'!$I$9</f>
        <v>130</v>
      </c>
      <c r="K32" s="46">
        <f t="shared" si="8"/>
        <v>33</v>
      </c>
      <c r="L32" s="156">
        <f t="shared" si="9"/>
        <v>1.0837563451776651</v>
      </c>
      <c r="M32" s="157">
        <f t="shared" si="10"/>
        <v>363.55035128805616</v>
      </c>
      <c r="N32" s="158">
        <f t="shared" si="11"/>
        <v>30.449648711943837</v>
      </c>
      <c r="O32" s="158">
        <f t="shared" si="12"/>
        <v>394</v>
      </c>
      <c r="P32" s="158">
        <f t="shared" si="13"/>
        <v>394</v>
      </c>
      <c r="Q32" s="158"/>
      <c r="S32" s="30">
        <v>15</v>
      </c>
      <c r="T32" s="1" t="s">
        <v>43</v>
      </c>
      <c r="U32" s="88">
        <v>76</v>
      </c>
      <c r="V32" s="81">
        <v>0</v>
      </c>
      <c r="W32" s="88">
        <v>2</v>
      </c>
      <c r="X32" s="82">
        <v>0</v>
      </c>
      <c r="Y32" s="20">
        <f t="shared" si="14"/>
        <v>476</v>
      </c>
      <c r="Z32" s="44">
        <f>'liczba dni zwłoki'!$E$19</f>
        <v>28</v>
      </c>
      <c r="AA32" s="44">
        <f>'liczba dni zwłoki'!$F$19</f>
        <v>132</v>
      </c>
      <c r="AB32" s="43">
        <f t="shared" si="15"/>
        <v>17</v>
      </c>
      <c r="AC32" s="45">
        <f>'liczba dni zwłoki'!$H$19</f>
        <v>0</v>
      </c>
      <c r="AD32" s="45">
        <f>'liczba dni zwłoki'!$I$19</f>
        <v>130</v>
      </c>
      <c r="AE32" s="45">
        <f t="shared" si="16"/>
        <v>14</v>
      </c>
    </row>
    <row r="33" spans="1:31" ht="16.5" thickTop="1" thickBot="1" x14ac:dyDescent="0.3">
      <c r="A33" s="30">
        <v>6</v>
      </c>
      <c r="B33" s="1" t="s">
        <v>11</v>
      </c>
      <c r="C33" s="2">
        <v>77</v>
      </c>
      <c r="D33" s="2">
        <v>1</v>
      </c>
      <c r="E33" s="20">
        <f t="shared" si="17"/>
        <v>394</v>
      </c>
      <c r="F33" s="44">
        <f>'liczba dni zwłoki'!$E$10</f>
        <v>302</v>
      </c>
      <c r="G33" s="44">
        <f>'liczba dni zwłoki'!$F$10</f>
        <v>132</v>
      </c>
      <c r="H33" s="47">
        <f t="shared" si="7"/>
        <v>44</v>
      </c>
      <c r="I33" s="45">
        <f>'liczba dni zwłoki'!$H$10</f>
        <v>170</v>
      </c>
      <c r="J33" s="45">
        <f>'liczba dni zwłoki'!$I$10</f>
        <v>130</v>
      </c>
      <c r="K33" s="46">
        <f t="shared" si="8"/>
        <v>30</v>
      </c>
      <c r="L33" s="156">
        <f>(E33+K33)/E33</f>
        <v>1.0761421319796953</v>
      </c>
      <c r="M33" s="157">
        <f t="shared" si="10"/>
        <v>366.122641509434</v>
      </c>
      <c r="N33" s="158">
        <f t="shared" si="11"/>
        <v>27.877358490565996</v>
      </c>
      <c r="O33" s="158">
        <f t="shared" si="12"/>
        <v>394</v>
      </c>
      <c r="P33" s="158">
        <f t="shared" si="13"/>
        <v>394</v>
      </c>
      <c r="Q33" s="158"/>
      <c r="S33" s="30">
        <v>16</v>
      </c>
      <c r="T33" s="1" t="s">
        <v>188</v>
      </c>
      <c r="U33" s="88">
        <v>76</v>
      </c>
      <c r="V33" s="81">
        <v>0</v>
      </c>
      <c r="W33" s="88">
        <v>2</v>
      </c>
      <c r="X33" s="82">
        <v>0</v>
      </c>
      <c r="Y33" s="20">
        <f t="shared" si="14"/>
        <v>476</v>
      </c>
      <c r="Z33" s="44">
        <f>'liczba dni zwłoki'!$E$20</f>
        <v>0</v>
      </c>
      <c r="AA33" s="44">
        <f>'liczba dni zwłoki'!$F$20</f>
        <v>130</v>
      </c>
      <c r="AB33" s="43">
        <f t="shared" si="15"/>
        <v>14</v>
      </c>
      <c r="AC33" s="45">
        <f>'liczba dni zwłoki'!$H$20</f>
        <v>0</v>
      </c>
      <c r="AD33" s="45">
        <f>'liczba dni zwłoki'!$I$20</f>
        <v>129</v>
      </c>
      <c r="AE33" s="45">
        <f t="shared" si="16"/>
        <v>13</v>
      </c>
    </row>
    <row r="34" spans="1:31" ht="16.5" thickTop="1" thickBot="1" x14ac:dyDescent="0.3">
      <c r="A34" s="30">
        <v>7</v>
      </c>
      <c r="B34" s="1" t="s">
        <v>12</v>
      </c>
      <c r="C34" s="2">
        <v>77</v>
      </c>
      <c r="D34" s="2">
        <v>1</v>
      </c>
      <c r="E34" s="20">
        <f t="shared" si="17"/>
        <v>394</v>
      </c>
      <c r="F34" s="44">
        <f>'liczba dni zwłoki'!$E$11</f>
        <v>271</v>
      </c>
      <c r="G34" s="44">
        <f>'liczba dni zwłoki'!$F$11</f>
        <v>132</v>
      </c>
      <c r="H34" s="47">
        <f t="shared" si="7"/>
        <v>41</v>
      </c>
      <c r="I34" s="45">
        <f>'liczba dni zwłoki'!$H$11</f>
        <v>144</v>
      </c>
      <c r="J34" s="45">
        <f>'liczba dni zwłoki'!$I$11</f>
        <v>130</v>
      </c>
      <c r="K34" s="46">
        <f t="shared" si="8"/>
        <v>27</v>
      </c>
      <c r="L34" s="156">
        <f t="shared" ref="L34:L37" si="18">(E34+K34)/E34</f>
        <v>1.0685279187817258</v>
      </c>
      <c r="M34" s="157">
        <f t="shared" si="10"/>
        <v>368.73159144893117</v>
      </c>
      <c r="N34" s="158">
        <f t="shared" si="11"/>
        <v>25.268408551068831</v>
      </c>
      <c r="O34" s="158">
        <f t="shared" si="12"/>
        <v>394</v>
      </c>
      <c r="P34" s="158">
        <f t="shared" si="13"/>
        <v>394</v>
      </c>
      <c r="Q34" s="158"/>
      <c r="S34" s="30">
        <v>17</v>
      </c>
      <c r="T34" s="1" t="s">
        <v>189</v>
      </c>
      <c r="U34" s="88">
        <v>76</v>
      </c>
      <c r="V34" s="81">
        <v>0</v>
      </c>
      <c r="W34" s="88">
        <v>2</v>
      </c>
      <c r="X34" s="82">
        <v>0</v>
      </c>
      <c r="Y34" s="20">
        <f t="shared" si="14"/>
        <v>476</v>
      </c>
      <c r="Z34" s="44">
        <f>'liczba dni zwłoki'!$E$21</f>
        <v>0</v>
      </c>
      <c r="AA34" s="44">
        <f>'liczba dni zwłoki'!$F$21</f>
        <v>99</v>
      </c>
      <c r="AB34" s="43">
        <f t="shared" si="15"/>
        <v>10</v>
      </c>
      <c r="AC34" s="45">
        <f>'liczba dni zwłoki'!$H$21</f>
        <v>0</v>
      </c>
      <c r="AD34" s="45">
        <f>'liczba dni zwłoki'!$I$21</f>
        <v>99</v>
      </c>
      <c r="AE34" s="45">
        <f t="shared" si="16"/>
        <v>10</v>
      </c>
    </row>
    <row r="35" spans="1:31" ht="16.5" thickTop="1" thickBot="1" x14ac:dyDescent="0.3">
      <c r="A35" s="30">
        <v>8</v>
      </c>
      <c r="B35" s="1" t="s">
        <v>13</v>
      </c>
      <c r="C35" s="2">
        <v>77</v>
      </c>
      <c r="D35" s="2">
        <v>1</v>
      </c>
      <c r="E35" s="20">
        <f t="shared" si="17"/>
        <v>394</v>
      </c>
      <c r="F35" s="44">
        <f>'liczba dni zwłoki'!$E$12</f>
        <v>240</v>
      </c>
      <c r="G35" s="44">
        <f>'liczba dni zwłoki'!$F$12</f>
        <v>132</v>
      </c>
      <c r="H35" s="47">
        <f t="shared" si="7"/>
        <v>37</v>
      </c>
      <c r="I35" s="45">
        <f>'liczba dni zwłoki'!$H$12</f>
        <v>144</v>
      </c>
      <c r="J35" s="45">
        <f>'liczba dni zwłoki'!$I$12</f>
        <v>130</v>
      </c>
      <c r="K35" s="46">
        <f t="shared" si="8"/>
        <v>27</v>
      </c>
      <c r="L35" s="156">
        <f t="shared" si="18"/>
        <v>1.0685279187817258</v>
      </c>
      <c r="M35" s="157">
        <f t="shared" si="10"/>
        <v>368.73159144893117</v>
      </c>
      <c r="N35" s="158">
        <f t="shared" si="11"/>
        <v>25.268408551068831</v>
      </c>
      <c r="O35" s="158">
        <f t="shared" si="12"/>
        <v>394</v>
      </c>
      <c r="P35" s="158">
        <f t="shared" si="13"/>
        <v>394</v>
      </c>
      <c r="Q35" s="158"/>
      <c r="S35" s="30">
        <v>18</v>
      </c>
      <c r="T35" s="1" t="s">
        <v>190</v>
      </c>
      <c r="U35" s="88">
        <v>76</v>
      </c>
      <c r="V35" s="81">
        <v>0</v>
      </c>
      <c r="W35" s="88">
        <v>2</v>
      </c>
      <c r="X35" s="82">
        <v>0</v>
      </c>
      <c r="Y35" s="20">
        <f t="shared" si="14"/>
        <v>476</v>
      </c>
      <c r="Z35" s="44">
        <f>'liczba dni zwłoki'!$E$22</f>
        <v>0</v>
      </c>
      <c r="AA35" s="44">
        <f>'liczba dni zwłoki'!$F$22</f>
        <v>69</v>
      </c>
      <c r="AB35" s="43">
        <v>0</v>
      </c>
      <c r="AC35" s="45">
        <f>'liczba dni zwłoki'!$H$22</f>
        <v>0</v>
      </c>
      <c r="AD35" s="45">
        <f>'liczba dni zwłoki'!$I$22</f>
        <v>69</v>
      </c>
      <c r="AE35" s="45">
        <v>0</v>
      </c>
    </row>
    <row r="36" spans="1:31" ht="16.5" thickTop="1" thickBot="1" x14ac:dyDescent="0.3">
      <c r="A36" s="30">
        <v>9</v>
      </c>
      <c r="B36" s="1" t="s">
        <v>14</v>
      </c>
      <c r="C36" s="2">
        <v>77</v>
      </c>
      <c r="D36" s="2">
        <v>1</v>
      </c>
      <c r="E36" s="20">
        <f t="shared" si="17"/>
        <v>394</v>
      </c>
      <c r="F36" s="44">
        <f>'liczba dni zwłoki'!$E$13</f>
        <v>212</v>
      </c>
      <c r="G36" s="44">
        <f>'liczba dni zwłoki'!$F$13</f>
        <v>132</v>
      </c>
      <c r="H36" s="47">
        <f t="shared" si="7"/>
        <v>34</v>
      </c>
      <c r="I36" s="45">
        <f>'liczba dni zwłoki'!$H$13</f>
        <v>144</v>
      </c>
      <c r="J36" s="45">
        <f>'liczba dni zwłoki'!$I$13</f>
        <v>130</v>
      </c>
      <c r="K36" s="46">
        <f t="shared" si="8"/>
        <v>27</v>
      </c>
      <c r="L36" s="156">
        <f t="shared" si="18"/>
        <v>1.0685279187817258</v>
      </c>
      <c r="M36" s="157">
        <f t="shared" si="10"/>
        <v>368.73159144893117</v>
      </c>
      <c r="N36" s="158">
        <f t="shared" si="11"/>
        <v>25.268408551068831</v>
      </c>
      <c r="O36" s="158">
        <f t="shared" si="12"/>
        <v>394</v>
      </c>
      <c r="P36" s="158">
        <f t="shared" si="13"/>
        <v>394</v>
      </c>
      <c r="Q36" s="158"/>
      <c r="S36" s="30">
        <v>19</v>
      </c>
      <c r="T36" s="1" t="s">
        <v>240</v>
      </c>
      <c r="U36" s="17">
        <v>76</v>
      </c>
      <c r="V36" s="17">
        <v>0</v>
      </c>
      <c r="W36" s="2">
        <v>2</v>
      </c>
      <c r="X36" s="2">
        <v>0</v>
      </c>
      <c r="Y36" s="20">
        <f t="shared" si="14"/>
        <v>476</v>
      </c>
      <c r="Z36" s="44">
        <f>'liczba dni zwłoki'!$E$23</f>
        <v>0</v>
      </c>
      <c r="AA36" s="44">
        <f>'liczba dni zwłoki'!$F$23</f>
        <v>36</v>
      </c>
      <c r="AB36" s="43">
        <v>0</v>
      </c>
      <c r="AC36" s="45">
        <f>'liczba dni zwłoki'!$H$23</f>
        <v>0</v>
      </c>
      <c r="AD36" s="45">
        <f>'liczba dni zwłoki'!$I$23</f>
        <v>36</v>
      </c>
      <c r="AE36" s="45">
        <v>0</v>
      </c>
    </row>
    <row r="37" spans="1:31" ht="16.5" thickTop="1" thickBot="1" x14ac:dyDescent="0.3">
      <c r="A37" s="30">
        <v>10</v>
      </c>
      <c r="B37" s="1" t="s">
        <v>36</v>
      </c>
      <c r="C37" s="2">
        <v>77</v>
      </c>
      <c r="D37" s="22">
        <v>1</v>
      </c>
      <c r="E37" s="23">
        <f t="shared" si="17"/>
        <v>394</v>
      </c>
      <c r="F37" s="44">
        <f>'liczba dni zwłoki'!$E$14</f>
        <v>181</v>
      </c>
      <c r="G37" s="44">
        <f>'liczba dni zwłoki'!$F$14</f>
        <v>132</v>
      </c>
      <c r="H37" s="47">
        <f t="shared" si="7"/>
        <v>31</v>
      </c>
      <c r="I37" s="45">
        <f>'liczba dni zwłoki'!$H$14</f>
        <v>138</v>
      </c>
      <c r="J37" s="45">
        <f>'liczba dni zwłoki'!$I$14</f>
        <v>130</v>
      </c>
      <c r="K37" s="46">
        <f t="shared" si="8"/>
        <v>26</v>
      </c>
      <c r="L37" s="156">
        <f t="shared" si="18"/>
        <v>1.0659898477157361</v>
      </c>
      <c r="M37" s="157">
        <f t="shared" si="10"/>
        <v>369.60952380952381</v>
      </c>
      <c r="N37" s="158">
        <f t="shared" si="11"/>
        <v>24.390476190476193</v>
      </c>
      <c r="O37" s="158">
        <f t="shared" si="12"/>
        <v>394</v>
      </c>
      <c r="P37" s="158">
        <f>O37-Q37</f>
        <v>86.187982600373289</v>
      </c>
      <c r="Q37" s="158">
        <f>N38</f>
        <v>307.81201739962671</v>
      </c>
      <c r="X37" s="24" t="s">
        <v>47</v>
      </c>
      <c r="Y37" s="33">
        <f>SUM(Y28:Y36)</f>
        <v>4280</v>
      </c>
      <c r="Z37" s="33"/>
      <c r="AA37" s="33"/>
      <c r="AB37" s="34">
        <f>SUM(AB28:AB36)</f>
        <v>150</v>
      </c>
      <c r="AC37" s="34"/>
      <c r="AD37" s="34"/>
      <c r="AE37" s="34">
        <f>SUM(AE28:AE36)</f>
        <v>124</v>
      </c>
    </row>
    <row r="38" spans="1:31" ht="16.5" thickTop="1" thickBot="1" x14ac:dyDescent="0.3">
      <c r="A38" s="12"/>
      <c r="B38" s="13"/>
      <c r="C38" s="14"/>
      <c r="D38" s="35" t="s">
        <v>47</v>
      </c>
      <c r="E38" s="35">
        <f>SUM(E28:E37)</f>
        <v>3945</v>
      </c>
      <c r="F38" s="35"/>
      <c r="G38" s="35"/>
      <c r="H38" s="25">
        <f>SUM(H28:H37)</f>
        <v>457</v>
      </c>
      <c r="I38" s="25"/>
      <c r="J38" s="25"/>
      <c r="K38" s="25">
        <f t="shared" ref="K38" si="19">SUM(K28:K37)</f>
        <v>335</v>
      </c>
      <c r="L38" s="155"/>
      <c r="M38" s="159">
        <f>SUM(M28:M37)</f>
        <v>3637.1879826003733</v>
      </c>
      <c r="N38" s="159">
        <f t="shared" si="11"/>
        <v>307.81201739962671</v>
      </c>
      <c r="O38" s="159">
        <f t="shared" si="12"/>
        <v>3945</v>
      </c>
      <c r="P38" s="159">
        <f>SUM(P28:P37)</f>
        <v>3637.1879826003733</v>
      </c>
      <c r="Q38" s="159">
        <f>SUM(Q28:Q37)</f>
        <v>307.81201739962671</v>
      </c>
    </row>
    <row r="39" spans="1:31" ht="15.75" thickTop="1" x14ac:dyDescent="0.25">
      <c r="A39" s="3"/>
      <c r="B39" s="8"/>
      <c r="C39" s="4"/>
      <c r="D39" s="4"/>
      <c r="E39" s="15"/>
      <c r="F39" s="4"/>
      <c r="G39" s="4"/>
      <c r="H39" s="16"/>
      <c r="I39" s="16"/>
      <c r="J39" s="16"/>
    </row>
    <row r="40" spans="1:31" x14ac:dyDescent="0.25">
      <c r="A40" s="3"/>
      <c r="B40" s="8"/>
      <c r="C40" s="4"/>
      <c r="D40" s="4"/>
      <c r="E40" s="15"/>
      <c r="F40" s="4"/>
      <c r="G40" s="4"/>
      <c r="H40" s="16"/>
      <c r="I40" s="16"/>
      <c r="J40" s="16"/>
    </row>
    <row r="41" spans="1:31" x14ac:dyDescent="0.25">
      <c r="A41" s="3"/>
      <c r="B41" s="8"/>
      <c r="C41" s="4"/>
      <c r="D41" s="4"/>
      <c r="E41" s="15"/>
      <c r="F41" s="4"/>
      <c r="G41" s="4"/>
      <c r="H41" s="16"/>
      <c r="I41" s="16"/>
      <c r="J41" s="16"/>
    </row>
    <row r="42" spans="1:31" x14ac:dyDescent="0.25">
      <c r="A42" s="3"/>
      <c r="B42" s="8"/>
      <c r="C42" s="4"/>
      <c r="D42" s="4"/>
      <c r="E42" s="15"/>
      <c r="F42" s="4"/>
      <c r="G42" s="4"/>
      <c r="H42" s="16"/>
      <c r="I42" s="16"/>
      <c r="J42" s="16"/>
    </row>
    <row r="45" spans="1:31" ht="20.25" customHeight="1" x14ac:dyDescent="0.3">
      <c r="A45" s="198" t="s">
        <v>67</v>
      </c>
      <c r="B45" s="198"/>
      <c r="C45" s="198"/>
      <c r="D45" s="198"/>
      <c r="E45" s="198"/>
      <c r="F45" s="198"/>
      <c r="G45" s="198"/>
      <c r="H45" s="198"/>
      <c r="I45" s="198"/>
      <c r="J45" s="198"/>
      <c r="K45" s="198"/>
      <c r="L45" s="134"/>
      <c r="M45" s="134"/>
      <c r="N45" s="134"/>
      <c r="O45" s="134"/>
      <c r="P45" s="134"/>
      <c r="Q45" s="134"/>
      <c r="R45" s="132"/>
      <c r="S45" s="198" t="s">
        <v>67</v>
      </c>
      <c r="T45" s="198"/>
      <c r="U45" s="198"/>
      <c r="V45" s="198"/>
      <c r="W45" s="198"/>
      <c r="X45" s="198"/>
      <c r="Y45" s="198"/>
      <c r="Z45" s="198"/>
      <c r="AA45" s="198"/>
      <c r="AB45" s="198"/>
      <c r="AC45" s="198"/>
      <c r="AD45" s="198"/>
      <c r="AE45" s="198"/>
    </row>
    <row r="46" spans="1:31" ht="14.25" customHeight="1" thickBot="1" x14ac:dyDescent="0.3">
      <c r="C46" s="18"/>
      <c r="D46" s="18"/>
    </row>
    <row r="47" spans="1:31" ht="31.5" customHeight="1" thickTop="1" thickBot="1" x14ac:dyDescent="0.3">
      <c r="F47" s="187" t="s">
        <v>152</v>
      </c>
      <c r="G47" s="188"/>
      <c r="H47" s="189"/>
      <c r="I47" s="174" t="s">
        <v>151</v>
      </c>
      <c r="J47" s="175"/>
      <c r="K47" s="176"/>
      <c r="L47" s="153"/>
      <c r="M47" s="153"/>
      <c r="N47" s="153"/>
      <c r="O47" s="153"/>
      <c r="P47" s="153"/>
      <c r="Q47" s="153"/>
      <c r="Z47" s="187" t="s">
        <v>152</v>
      </c>
      <c r="AA47" s="188"/>
      <c r="AB47" s="189"/>
      <c r="AC47" s="174" t="s">
        <v>151</v>
      </c>
      <c r="AD47" s="175"/>
      <c r="AE47" s="176"/>
    </row>
    <row r="48" spans="1:31" ht="47.25" customHeight="1" thickTop="1" thickBot="1" x14ac:dyDescent="0.3">
      <c r="A48" s="177" t="s">
        <v>0</v>
      </c>
      <c r="B48" s="179" t="s">
        <v>1</v>
      </c>
      <c r="C48" s="183" t="s">
        <v>2</v>
      </c>
      <c r="D48" s="184"/>
      <c r="E48" s="181" t="s">
        <v>3</v>
      </c>
      <c r="F48" s="190" t="s">
        <v>38</v>
      </c>
      <c r="G48" s="191"/>
      <c r="H48" s="185" t="s">
        <v>37</v>
      </c>
      <c r="I48" s="192" t="s">
        <v>150</v>
      </c>
      <c r="J48" s="193"/>
      <c r="K48" s="173" t="s">
        <v>48</v>
      </c>
      <c r="L48" s="166" t="s">
        <v>243</v>
      </c>
      <c r="M48" s="168" t="s">
        <v>241</v>
      </c>
      <c r="N48" s="168" t="s">
        <v>185</v>
      </c>
      <c r="O48" s="168" t="s">
        <v>183</v>
      </c>
      <c r="P48" s="168" t="s">
        <v>244</v>
      </c>
      <c r="Q48" s="168" t="s">
        <v>245</v>
      </c>
      <c r="S48" s="177" t="s">
        <v>0</v>
      </c>
      <c r="T48" s="179" t="s">
        <v>1</v>
      </c>
      <c r="U48" s="194" t="s">
        <v>2</v>
      </c>
      <c r="V48" s="195"/>
      <c r="W48" s="195"/>
      <c r="X48" s="196"/>
      <c r="Y48" s="181" t="s">
        <v>3</v>
      </c>
      <c r="Z48" s="197" t="s">
        <v>38</v>
      </c>
      <c r="AA48" s="197"/>
      <c r="AB48" s="185" t="s">
        <v>37</v>
      </c>
      <c r="AC48" s="192" t="s">
        <v>150</v>
      </c>
      <c r="AD48" s="193"/>
      <c r="AE48" s="171" t="s">
        <v>48</v>
      </c>
    </row>
    <row r="49" spans="1:31" ht="31.5" thickTop="1" thickBot="1" x14ac:dyDescent="0.3">
      <c r="A49" s="178"/>
      <c r="B49" s="180"/>
      <c r="C49" s="19" t="s">
        <v>4</v>
      </c>
      <c r="D49" s="19" t="s">
        <v>5</v>
      </c>
      <c r="E49" s="182"/>
      <c r="F49" s="78" t="s">
        <v>197</v>
      </c>
      <c r="G49" s="78" t="s">
        <v>198</v>
      </c>
      <c r="H49" s="186"/>
      <c r="I49" s="80" t="s">
        <v>197</v>
      </c>
      <c r="J49" s="79" t="s">
        <v>198</v>
      </c>
      <c r="K49" s="173"/>
      <c r="L49" s="167"/>
      <c r="M49" s="169"/>
      <c r="N49" s="169"/>
      <c r="O49" s="169"/>
      <c r="P49" s="169"/>
      <c r="Q49" s="169"/>
      <c r="S49" s="178"/>
      <c r="T49" s="180"/>
      <c r="U49" s="28" t="s">
        <v>44</v>
      </c>
      <c r="V49" s="19" t="s">
        <v>4</v>
      </c>
      <c r="W49" s="29" t="s">
        <v>45</v>
      </c>
      <c r="X49" s="19" t="s">
        <v>5</v>
      </c>
      <c r="Y49" s="182"/>
      <c r="Z49" s="78" t="s">
        <v>197</v>
      </c>
      <c r="AA49" s="52" t="s">
        <v>198</v>
      </c>
      <c r="AB49" s="186"/>
      <c r="AC49" s="79" t="s">
        <v>197</v>
      </c>
      <c r="AD49" s="80" t="s">
        <v>198</v>
      </c>
      <c r="AE49" s="172"/>
    </row>
    <row r="50" spans="1:31" ht="16.5" thickTop="1" thickBot="1" x14ac:dyDescent="0.3">
      <c r="A50" s="30">
        <v>1</v>
      </c>
      <c r="B50" s="1" t="s">
        <v>6</v>
      </c>
      <c r="C50" s="2">
        <v>68</v>
      </c>
      <c r="D50" s="2">
        <v>4</v>
      </c>
      <c r="E50" s="20">
        <f>C50*5+D50*9</f>
        <v>376</v>
      </c>
      <c r="F50" s="44">
        <f>'liczba dni zwłoki'!$E$5</f>
        <v>455</v>
      </c>
      <c r="G50" s="44">
        <f>'liczba dni zwłoki'!$F$5</f>
        <v>132</v>
      </c>
      <c r="H50" s="47">
        <f>ROUND(((E50*0.1*F50)/365)+((E50*0.08*G50)/365),0)</f>
        <v>58</v>
      </c>
      <c r="I50" s="45">
        <f>'liczba dni zwłoki'!$H$5</f>
        <v>323</v>
      </c>
      <c r="J50" s="45">
        <f>'liczba dni zwłoki'!$I$5</f>
        <v>130</v>
      </c>
      <c r="K50" s="46">
        <f>ROUND((((E50*0.1*I50)/365)+((E50*0.08*J50)/365)),0)</f>
        <v>44</v>
      </c>
      <c r="L50" s="156">
        <f>(E50+K50)/E50</f>
        <v>1.1170212765957446</v>
      </c>
      <c r="M50" s="157">
        <f>E50/L50</f>
        <v>336.60952380952386</v>
      </c>
      <c r="N50" s="158">
        <f>E50-M50</f>
        <v>39.390476190476136</v>
      </c>
      <c r="O50" s="158">
        <f>M50+N50</f>
        <v>376</v>
      </c>
      <c r="P50" s="158">
        <f>O50</f>
        <v>376</v>
      </c>
      <c r="Q50" s="158"/>
      <c r="S50" s="30">
        <v>11</v>
      </c>
      <c r="T50" s="1" t="s">
        <v>39</v>
      </c>
      <c r="U50" s="89">
        <v>63</v>
      </c>
      <c r="V50" s="81">
        <v>0</v>
      </c>
      <c r="W50" s="89">
        <v>4</v>
      </c>
      <c r="X50" s="82">
        <v>0</v>
      </c>
      <c r="Y50" s="20">
        <f>U50*6+V50*5+W50*10+X50*9</f>
        <v>418</v>
      </c>
      <c r="Z50" s="44">
        <f>'liczba dni zwłoki'!$E$15</f>
        <v>149</v>
      </c>
      <c r="AA50" s="44">
        <f>'liczba dni zwłoki'!$F$15</f>
        <v>132</v>
      </c>
      <c r="AB50" s="43">
        <f>ROUND((((Y50*0.1*Z50)/365)+((Y50*0.08*AA50)/365)),0)</f>
        <v>29</v>
      </c>
      <c r="AC50" s="45">
        <f>'liczba dni zwłoki'!$H$15</f>
        <v>106</v>
      </c>
      <c r="AD50" s="45">
        <f>'liczba dni zwłoki'!$I$15</f>
        <v>130</v>
      </c>
      <c r="AE50" s="45">
        <f>ROUND((((Y50*0.1*AC50)/365)+((Y50*0.08*AD50)/365)),0)</f>
        <v>24</v>
      </c>
    </row>
    <row r="51" spans="1:31" ht="16.5" thickTop="1" thickBot="1" x14ac:dyDescent="0.3">
      <c r="A51" s="30">
        <v>2</v>
      </c>
      <c r="B51" s="1" t="s">
        <v>7</v>
      </c>
      <c r="C51" s="2">
        <v>68</v>
      </c>
      <c r="D51" s="2">
        <v>4</v>
      </c>
      <c r="E51" s="20">
        <f>+C51*5+D51*9</f>
        <v>376</v>
      </c>
      <c r="F51" s="44">
        <f>'liczba dni zwłoki'!$E$6</f>
        <v>422</v>
      </c>
      <c r="G51" s="44">
        <f>'liczba dni zwłoki'!$F$6</f>
        <v>132</v>
      </c>
      <c r="H51" s="47">
        <f t="shared" ref="H51:H59" si="20">ROUND(((E51*0.1*F51)/365)+((E51*0.08*G51)/365),0)</f>
        <v>54</v>
      </c>
      <c r="I51" s="45">
        <f>'liczba dni zwłoki'!$H$6</f>
        <v>290</v>
      </c>
      <c r="J51" s="45">
        <f>'liczba dni zwłoki'!$I$6</f>
        <v>130</v>
      </c>
      <c r="K51" s="46">
        <f t="shared" ref="K51:K59" si="21">ROUND((((E51*0.1*I51)/365)+((E51*0.08*J51)/365)),0)</f>
        <v>41</v>
      </c>
      <c r="L51" s="156">
        <f t="shared" ref="L51:L54" si="22">(E51+K51)/E51</f>
        <v>1.1090425531914894</v>
      </c>
      <c r="M51" s="157">
        <f t="shared" ref="M51:M59" si="23">E51/L51</f>
        <v>339.03117505995203</v>
      </c>
      <c r="N51" s="158">
        <f t="shared" ref="N51:N60" si="24">E51-M51</f>
        <v>36.968824940047966</v>
      </c>
      <c r="O51" s="158">
        <f t="shared" ref="O51:O60" si="25">M51+N51</f>
        <v>376</v>
      </c>
      <c r="P51" s="158">
        <f t="shared" ref="P51:P58" si="26">O51</f>
        <v>376</v>
      </c>
      <c r="Q51" s="158"/>
      <c r="S51" s="30">
        <v>12</v>
      </c>
      <c r="T51" s="1" t="s">
        <v>40</v>
      </c>
      <c r="U51" s="89">
        <v>61</v>
      </c>
      <c r="V51" s="81">
        <v>0</v>
      </c>
      <c r="W51" s="89">
        <v>4</v>
      </c>
      <c r="X51" s="82">
        <v>0</v>
      </c>
      <c r="Y51" s="20">
        <f t="shared" ref="Y51:Y58" si="27">U51*6+V51*5+W51*10+X51*9</f>
        <v>406</v>
      </c>
      <c r="Z51" s="44">
        <f>'liczba dni zwłoki'!$E$16</f>
        <v>120</v>
      </c>
      <c r="AA51" s="44">
        <f>'liczba dni zwłoki'!$F$16</f>
        <v>132</v>
      </c>
      <c r="AB51" s="43">
        <f t="shared" ref="AB51:AB56" si="28">ROUND((((Y51*0.1*Z51)/365)+((Y51*0.08*AA51)/365)),0)</f>
        <v>25</v>
      </c>
      <c r="AC51" s="45">
        <f>'liczba dni zwłoki'!$H$16</f>
        <v>77</v>
      </c>
      <c r="AD51" s="45">
        <f>'liczba dni zwłoki'!$I$16</f>
        <v>130</v>
      </c>
      <c r="AE51" s="45">
        <f t="shared" ref="AE51:AE56" si="29">ROUND((((Y51*0.1*AC51)/365)+((Y51*0.08*AD51)/365)),0)</f>
        <v>20</v>
      </c>
    </row>
    <row r="52" spans="1:31" ht="16.5" thickTop="1" thickBot="1" x14ac:dyDescent="0.3">
      <c r="A52" s="30">
        <v>3</v>
      </c>
      <c r="B52" s="1" t="s">
        <v>8</v>
      </c>
      <c r="C52" s="2">
        <v>66</v>
      </c>
      <c r="D52" s="2">
        <v>4</v>
      </c>
      <c r="E52" s="20">
        <f>C52*5+D52*9</f>
        <v>366</v>
      </c>
      <c r="F52" s="44">
        <f>'liczba dni zwłoki'!$E$7</f>
        <v>393</v>
      </c>
      <c r="G52" s="44">
        <f>'liczba dni zwłoki'!$F$7</f>
        <v>132</v>
      </c>
      <c r="H52" s="47">
        <f t="shared" si="20"/>
        <v>50</v>
      </c>
      <c r="I52" s="45">
        <f>'liczba dni zwłoki'!$H$7</f>
        <v>261</v>
      </c>
      <c r="J52" s="45">
        <f>'liczba dni zwłoki'!$I$7</f>
        <v>130</v>
      </c>
      <c r="K52" s="46">
        <f t="shared" si="21"/>
        <v>37</v>
      </c>
      <c r="L52" s="156">
        <f t="shared" si="22"/>
        <v>1.1010928961748634</v>
      </c>
      <c r="M52" s="157">
        <f t="shared" si="23"/>
        <v>332.3970223325062</v>
      </c>
      <c r="N52" s="158">
        <f t="shared" si="24"/>
        <v>33.602977667493803</v>
      </c>
      <c r="O52" s="158">
        <f t="shared" si="25"/>
        <v>366</v>
      </c>
      <c r="P52" s="158">
        <f t="shared" si="26"/>
        <v>366</v>
      </c>
      <c r="Q52" s="158"/>
      <c r="S52" s="30">
        <v>13</v>
      </c>
      <c r="T52" s="1" t="s">
        <v>41</v>
      </c>
      <c r="U52" s="89">
        <v>61</v>
      </c>
      <c r="V52" s="81">
        <v>0</v>
      </c>
      <c r="W52" s="89">
        <v>4</v>
      </c>
      <c r="X52" s="82">
        <v>0</v>
      </c>
      <c r="Y52" s="20">
        <f t="shared" si="27"/>
        <v>406</v>
      </c>
      <c r="Z52" s="44">
        <f>'liczba dni zwłoki'!$E$17</f>
        <v>90</v>
      </c>
      <c r="AA52" s="44">
        <f>'liczba dni zwłoki'!$F$17</f>
        <v>132</v>
      </c>
      <c r="AB52" s="43">
        <f t="shared" si="28"/>
        <v>22</v>
      </c>
      <c r="AC52" s="45">
        <f>'liczba dni zwłoki'!$H$17</f>
        <v>47</v>
      </c>
      <c r="AD52" s="45">
        <f>'liczba dni zwłoki'!$I$17</f>
        <v>130</v>
      </c>
      <c r="AE52" s="45">
        <f t="shared" si="29"/>
        <v>17</v>
      </c>
    </row>
    <row r="53" spans="1:31" ht="16.5" thickTop="1" thickBot="1" x14ac:dyDescent="0.3">
      <c r="A53" s="30">
        <v>4</v>
      </c>
      <c r="B53" s="1" t="s">
        <v>9</v>
      </c>
      <c r="C53" s="2">
        <v>66</v>
      </c>
      <c r="D53" s="2">
        <v>4</v>
      </c>
      <c r="E53" s="20">
        <f>C53*5+D53*9</f>
        <v>366</v>
      </c>
      <c r="F53" s="44">
        <f>'liczba dni zwłoki'!$E$8</f>
        <v>363</v>
      </c>
      <c r="G53" s="44">
        <f>'liczba dni zwłoki'!$F$8</f>
        <v>132</v>
      </c>
      <c r="H53" s="47">
        <f t="shared" si="20"/>
        <v>47</v>
      </c>
      <c r="I53" s="45">
        <f>'liczba dni zwłoki'!$H$8</f>
        <v>231</v>
      </c>
      <c r="J53" s="45">
        <f>'liczba dni zwłoki'!$I$8</f>
        <v>130</v>
      </c>
      <c r="K53" s="46">
        <f t="shared" si="21"/>
        <v>34</v>
      </c>
      <c r="L53" s="156">
        <f t="shared" si="22"/>
        <v>1.0928961748633881</v>
      </c>
      <c r="M53" s="157">
        <f t="shared" si="23"/>
        <v>334.89</v>
      </c>
      <c r="N53" s="158">
        <f t="shared" si="24"/>
        <v>31.110000000000014</v>
      </c>
      <c r="O53" s="158">
        <f t="shared" si="25"/>
        <v>366</v>
      </c>
      <c r="P53" s="158">
        <f t="shared" si="26"/>
        <v>366</v>
      </c>
      <c r="Q53" s="158"/>
      <c r="S53" s="30">
        <v>14</v>
      </c>
      <c r="T53" s="1" t="s">
        <v>42</v>
      </c>
      <c r="U53" s="89">
        <v>61</v>
      </c>
      <c r="V53" s="81">
        <v>0</v>
      </c>
      <c r="W53" s="89">
        <v>4</v>
      </c>
      <c r="X53" s="82">
        <v>0</v>
      </c>
      <c r="Y53" s="20">
        <f t="shared" si="27"/>
        <v>406</v>
      </c>
      <c r="Z53" s="44">
        <f>'liczba dni zwłoki'!$E$18</f>
        <v>58</v>
      </c>
      <c r="AA53" s="44">
        <f>'liczba dni zwłoki'!$F$18</f>
        <v>132</v>
      </c>
      <c r="AB53" s="43">
        <f t="shared" si="28"/>
        <v>18</v>
      </c>
      <c r="AC53" s="45">
        <f>'liczba dni zwłoki'!$H$18</f>
        <v>15</v>
      </c>
      <c r="AD53" s="45">
        <f>'liczba dni zwłoki'!$I$18</f>
        <v>130</v>
      </c>
      <c r="AE53" s="45">
        <f t="shared" si="29"/>
        <v>13</v>
      </c>
    </row>
    <row r="54" spans="1:31" ht="16.5" thickTop="1" thickBot="1" x14ac:dyDescent="0.3">
      <c r="A54" s="30">
        <v>5</v>
      </c>
      <c r="B54" s="1" t="s">
        <v>10</v>
      </c>
      <c r="C54" s="2">
        <v>63</v>
      </c>
      <c r="D54" s="2">
        <v>4</v>
      </c>
      <c r="E54" s="20">
        <f t="shared" ref="E54:E59" si="30">C54*5+D54*9</f>
        <v>351</v>
      </c>
      <c r="F54" s="44">
        <f>'liczba dni zwłoki'!$E$9</f>
        <v>330</v>
      </c>
      <c r="G54" s="44">
        <f>'liczba dni zwłoki'!$F$9</f>
        <v>132</v>
      </c>
      <c r="H54" s="47">
        <f t="shared" si="20"/>
        <v>42</v>
      </c>
      <c r="I54" s="45">
        <f>'liczba dni zwłoki'!$H$9</f>
        <v>198</v>
      </c>
      <c r="J54" s="45">
        <f>'liczba dni zwłoki'!$I$9</f>
        <v>130</v>
      </c>
      <c r="K54" s="46">
        <f t="shared" si="21"/>
        <v>29</v>
      </c>
      <c r="L54" s="156">
        <f t="shared" si="22"/>
        <v>1.0826210826210827</v>
      </c>
      <c r="M54" s="157">
        <f t="shared" si="23"/>
        <v>324.21315789473681</v>
      </c>
      <c r="N54" s="158">
        <f t="shared" si="24"/>
        <v>26.78684210526319</v>
      </c>
      <c r="O54" s="158">
        <f t="shared" si="25"/>
        <v>351</v>
      </c>
      <c r="P54" s="158">
        <f t="shared" si="26"/>
        <v>351</v>
      </c>
      <c r="Q54" s="158"/>
      <c r="S54" s="30">
        <v>15</v>
      </c>
      <c r="T54" s="1" t="s">
        <v>43</v>
      </c>
      <c r="U54" s="89">
        <v>61</v>
      </c>
      <c r="V54" s="81">
        <v>0</v>
      </c>
      <c r="W54" s="89">
        <v>4</v>
      </c>
      <c r="X54" s="82">
        <v>0</v>
      </c>
      <c r="Y54" s="20">
        <f t="shared" si="27"/>
        <v>406</v>
      </c>
      <c r="Z54" s="44">
        <f>'liczba dni zwłoki'!$E$19</f>
        <v>28</v>
      </c>
      <c r="AA54" s="44">
        <f>'liczba dni zwłoki'!$F$19</f>
        <v>132</v>
      </c>
      <c r="AB54" s="43">
        <f t="shared" si="28"/>
        <v>15</v>
      </c>
      <c r="AC54" s="45">
        <f>'liczba dni zwłoki'!$H$19</f>
        <v>0</v>
      </c>
      <c r="AD54" s="45">
        <f>'liczba dni zwłoki'!$I$19</f>
        <v>130</v>
      </c>
      <c r="AE54" s="45">
        <f t="shared" si="29"/>
        <v>12</v>
      </c>
    </row>
    <row r="55" spans="1:31" ht="16.5" thickTop="1" thickBot="1" x14ac:dyDescent="0.3">
      <c r="A55" s="30">
        <v>6</v>
      </c>
      <c r="B55" s="1" t="s">
        <v>11</v>
      </c>
      <c r="C55" s="2">
        <v>63</v>
      </c>
      <c r="D55" s="2">
        <v>4</v>
      </c>
      <c r="E55" s="20">
        <f t="shared" si="30"/>
        <v>351</v>
      </c>
      <c r="F55" s="44">
        <f>'liczba dni zwłoki'!$E$10</f>
        <v>302</v>
      </c>
      <c r="G55" s="44">
        <f>'liczba dni zwłoki'!$F$10</f>
        <v>132</v>
      </c>
      <c r="H55" s="47">
        <f t="shared" si="20"/>
        <v>39</v>
      </c>
      <c r="I55" s="45">
        <f>'liczba dni zwłoki'!$H$10</f>
        <v>170</v>
      </c>
      <c r="J55" s="45">
        <f>'liczba dni zwłoki'!$I$10</f>
        <v>130</v>
      </c>
      <c r="K55" s="46">
        <f t="shared" si="21"/>
        <v>26</v>
      </c>
      <c r="L55" s="156">
        <f>(E55+K55)/E55</f>
        <v>1.0740740740740742</v>
      </c>
      <c r="M55" s="157">
        <f t="shared" si="23"/>
        <v>326.79310344827582</v>
      </c>
      <c r="N55" s="158">
        <f t="shared" si="24"/>
        <v>24.206896551724185</v>
      </c>
      <c r="O55" s="158">
        <f t="shared" si="25"/>
        <v>351</v>
      </c>
      <c r="P55" s="158">
        <f t="shared" si="26"/>
        <v>351</v>
      </c>
      <c r="Q55" s="158"/>
      <c r="S55" s="30">
        <v>16</v>
      </c>
      <c r="T55" s="1" t="s">
        <v>188</v>
      </c>
      <c r="U55" s="89">
        <v>61</v>
      </c>
      <c r="V55" s="81">
        <v>0</v>
      </c>
      <c r="W55" s="89">
        <v>4</v>
      </c>
      <c r="X55" s="82">
        <v>0</v>
      </c>
      <c r="Y55" s="20">
        <f t="shared" si="27"/>
        <v>406</v>
      </c>
      <c r="Z55" s="44">
        <f>'liczba dni zwłoki'!$E$20</f>
        <v>0</v>
      </c>
      <c r="AA55" s="44">
        <f>'liczba dni zwłoki'!$F$20</f>
        <v>130</v>
      </c>
      <c r="AB55" s="43">
        <f t="shared" si="28"/>
        <v>12</v>
      </c>
      <c r="AC55" s="45">
        <f>'liczba dni zwłoki'!$H$20</f>
        <v>0</v>
      </c>
      <c r="AD55" s="45">
        <f>'liczba dni zwłoki'!$I$20</f>
        <v>129</v>
      </c>
      <c r="AE55" s="45">
        <f t="shared" si="29"/>
        <v>11</v>
      </c>
    </row>
    <row r="56" spans="1:31" ht="16.5" thickTop="1" thickBot="1" x14ac:dyDescent="0.3">
      <c r="A56" s="30">
        <v>7</v>
      </c>
      <c r="B56" s="1" t="s">
        <v>12</v>
      </c>
      <c r="C56" s="2">
        <v>63</v>
      </c>
      <c r="D56" s="2">
        <v>4</v>
      </c>
      <c r="E56" s="20">
        <f t="shared" si="30"/>
        <v>351</v>
      </c>
      <c r="F56" s="44">
        <f>'liczba dni zwłoki'!$E$11</f>
        <v>271</v>
      </c>
      <c r="G56" s="44">
        <f>'liczba dni zwłoki'!$F$11</f>
        <v>132</v>
      </c>
      <c r="H56" s="47">
        <f t="shared" si="20"/>
        <v>36</v>
      </c>
      <c r="I56" s="45">
        <f>'liczba dni zwłoki'!$H$11</f>
        <v>144</v>
      </c>
      <c r="J56" s="45">
        <f>'liczba dni zwłoki'!$I$11</f>
        <v>130</v>
      </c>
      <c r="K56" s="46">
        <f t="shared" si="21"/>
        <v>24</v>
      </c>
      <c r="L56" s="156">
        <f t="shared" ref="L56:L59" si="31">(E56+K56)/E56</f>
        <v>1.0683760683760684</v>
      </c>
      <c r="M56" s="157">
        <f t="shared" si="23"/>
        <v>328.536</v>
      </c>
      <c r="N56" s="158">
        <f t="shared" si="24"/>
        <v>22.463999999999999</v>
      </c>
      <c r="O56" s="158">
        <f t="shared" si="25"/>
        <v>351</v>
      </c>
      <c r="P56" s="158">
        <f t="shared" si="26"/>
        <v>351</v>
      </c>
      <c r="Q56" s="158"/>
      <c r="S56" s="30">
        <v>17</v>
      </c>
      <c r="T56" s="1" t="s">
        <v>189</v>
      </c>
      <c r="U56" s="89">
        <v>61</v>
      </c>
      <c r="V56" s="81">
        <v>0</v>
      </c>
      <c r="W56" s="89">
        <v>4</v>
      </c>
      <c r="X56" s="82">
        <v>0</v>
      </c>
      <c r="Y56" s="20">
        <f t="shared" si="27"/>
        <v>406</v>
      </c>
      <c r="Z56" s="44">
        <f>'liczba dni zwłoki'!$E$21</f>
        <v>0</v>
      </c>
      <c r="AA56" s="44">
        <f>'liczba dni zwłoki'!$F$21</f>
        <v>99</v>
      </c>
      <c r="AB56" s="43">
        <f t="shared" si="28"/>
        <v>9</v>
      </c>
      <c r="AC56" s="45">
        <f>'liczba dni zwłoki'!$H$21</f>
        <v>0</v>
      </c>
      <c r="AD56" s="45">
        <f>'liczba dni zwłoki'!$I$21</f>
        <v>99</v>
      </c>
      <c r="AE56" s="45">
        <f t="shared" si="29"/>
        <v>9</v>
      </c>
    </row>
    <row r="57" spans="1:31" ht="16.5" thickTop="1" thickBot="1" x14ac:dyDescent="0.3">
      <c r="A57" s="30">
        <v>8</v>
      </c>
      <c r="B57" s="1" t="s">
        <v>13</v>
      </c>
      <c r="C57" s="2">
        <v>63</v>
      </c>
      <c r="D57" s="2">
        <v>4</v>
      </c>
      <c r="E57" s="20">
        <f t="shared" si="30"/>
        <v>351</v>
      </c>
      <c r="F57" s="44">
        <f>'liczba dni zwłoki'!$E$12</f>
        <v>240</v>
      </c>
      <c r="G57" s="44">
        <f>'liczba dni zwłoki'!$F$12</f>
        <v>132</v>
      </c>
      <c r="H57" s="47">
        <f t="shared" si="20"/>
        <v>33</v>
      </c>
      <c r="I57" s="45">
        <f>'liczba dni zwłoki'!$H$12</f>
        <v>144</v>
      </c>
      <c r="J57" s="45">
        <f>'liczba dni zwłoki'!$I$12</f>
        <v>130</v>
      </c>
      <c r="K57" s="46">
        <f t="shared" si="21"/>
        <v>24</v>
      </c>
      <c r="L57" s="156">
        <f t="shared" si="31"/>
        <v>1.0683760683760684</v>
      </c>
      <c r="M57" s="157">
        <f t="shared" si="23"/>
        <v>328.536</v>
      </c>
      <c r="N57" s="158">
        <f t="shared" si="24"/>
        <v>22.463999999999999</v>
      </c>
      <c r="O57" s="158">
        <f t="shared" si="25"/>
        <v>351</v>
      </c>
      <c r="P57" s="158">
        <f t="shared" si="26"/>
        <v>351</v>
      </c>
      <c r="Q57" s="158"/>
      <c r="S57" s="30">
        <v>18</v>
      </c>
      <c r="T57" s="1" t="s">
        <v>190</v>
      </c>
      <c r="U57" s="89">
        <v>61</v>
      </c>
      <c r="V57" s="81">
        <v>0</v>
      </c>
      <c r="W57" s="89">
        <v>4</v>
      </c>
      <c r="X57" s="82">
        <v>0</v>
      </c>
      <c r="Y57" s="20">
        <f t="shared" si="27"/>
        <v>406</v>
      </c>
      <c r="Z57" s="44">
        <f>'liczba dni zwłoki'!$E$22</f>
        <v>0</v>
      </c>
      <c r="AA57" s="44">
        <f>'liczba dni zwłoki'!$F$22</f>
        <v>69</v>
      </c>
      <c r="AB57" s="43">
        <v>0</v>
      </c>
      <c r="AC57" s="45">
        <f>'liczba dni zwłoki'!$H$22</f>
        <v>0</v>
      </c>
      <c r="AD57" s="45">
        <f>'liczba dni zwłoki'!$I$22</f>
        <v>69</v>
      </c>
      <c r="AE57" s="45">
        <v>0</v>
      </c>
    </row>
    <row r="58" spans="1:31" ht="16.5" thickTop="1" thickBot="1" x14ac:dyDescent="0.3">
      <c r="A58" s="30">
        <v>9</v>
      </c>
      <c r="B58" s="1" t="s">
        <v>14</v>
      </c>
      <c r="C58" s="2">
        <v>63</v>
      </c>
      <c r="D58" s="2">
        <v>4</v>
      </c>
      <c r="E58" s="20">
        <f t="shared" si="30"/>
        <v>351</v>
      </c>
      <c r="F58" s="44">
        <f>'liczba dni zwłoki'!$E$13</f>
        <v>212</v>
      </c>
      <c r="G58" s="44">
        <f>'liczba dni zwłoki'!$F$13</f>
        <v>132</v>
      </c>
      <c r="H58" s="47">
        <f t="shared" si="20"/>
        <v>31</v>
      </c>
      <c r="I58" s="45">
        <f>'liczba dni zwłoki'!$H$13</f>
        <v>144</v>
      </c>
      <c r="J58" s="45">
        <f>'liczba dni zwłoki'!$I$13</f>
        <v>130</v>
      </c>
      <c r="K58" s="46">
        <f t="shared" si="21"/>
        <v>24</v>
      </c>
      <c r="L58" s="156">
        <f t="shared" si="31"/>
        <v>1.0683760683760684</v>
      </c>
      <c r="M58" s="157">
        <f t="shared" si="23"/>
        <v>328.536</v>
      </c>
      <c r="N58" s="158">
        <f t="shared" si="24"/>
        <v>22.463999999999999</v>
      </c>
      <c r="O58" s="158">
        <f t="shared" si="25"/>
        <v>351</v>
      </c>
      <c r="P58" s="158">
        <f t="shared" si="26"/>
        <v>351</v>
      </c>
      <c r="Q58" s="158"/>
      <c r="S58" s="30">
        <v>19</v>
      </c>
      <c r="T58" s="1" t="s">
        <v>240</v>
      </c>
      <c r="U58" s="122">
        <v>61</v>
      </c>
      <c r="V58" s="81">
        <v>0</v>
      </c>
      <c r="W58" s="122">
        <v>4</v>
      </c>
      <c r="X58" s="82">
        <v>0</v>
      </c>
      <c r="Y58" s="20">
        <f t="shared" si="27"/>
        <v>406</v>
      </c>
      <c r="Z58" s="44">
        <f>'liczba dni zwłoki'!$E$23</f>
        <v>0</v>
      </c>
      <c r="AA58" s="44">
        <f>'liczba dni zwłoki'!$F$23</f>
        <v>36</v>
      </c>
      <c r="AB58" s="43">
        <v>0</v>
      </c>
      <c r="AC58" s="45">
        <f>'liczba dni zwłoki'!$H$23</f>
        <v>0</v>
      </c>
      <c r="AD58" s="45">
        <f>'liczba dni zwłoki'!$I$23</f>
        <v>36</v>
      </c>
      <c r="AE58" s="45">
        <v>0</v>
      </c>
    </row>
    <row r="59" spans="1:31" ht="16.5" thickTop="1" thickBot="1" x14ac:dyDescent="0.3">
      <c r="A59" s="30">
        <v>10</v>
      </c>
      <c r="B59" s="1" t="s">
        <v>36</v>
      </c>
      <c r="C59" s="2">
        <v>63</v>
      </c>
      <c r="D59" s="22">
        <v>4</v>
      </c>
      <c r="E59" s="23">
        <f t="shared" si="30"/>
        <v>351</v>
      </c>
      <c r="F59" s="44">
        <f>'liczba dni zwłoki'!$E$14</f>
        <v>181</v>
      </c>
      <c r="G59" s="44">
        <f>'liczba dni zwłoki'!$F$14</f>
        <v>132</v>
      </c>
      <c r="H59" s="47">
        <f t="shared" si="20"/>
        <v>28</v>
      </c>
      <c r="I59" s="45">
        <f>'liczba dni zwłoki'!$H$14</f>
        <v>138</v>
      </c>
      <c r="J59" s="45">
        <f>'liczba dni zwłoki'!$I$14</f>
        <v>130</v>
      </c>
      <c r="K59" s="46">
        <f t="shared" si="21"/>
        <v>23</v>
      </c>
      <c r="L59" s="156">
        <f t="shared" si="31"/>
        <v>1.0655270655270654</v>
      </c>
      <c r="M59" s="157">
        <f t="shared" si="23"/>
        <v>329.41443850267382</v>
      </c>
      <c r="N59" s="158">
        <f t="shared" si="24"/>
        <v>21.585561497326182</v>
      </c>
      <c r="O59" s="158">
        <f t="shared" si="25"/>
        <v>351</v>
      </c>
      <c r="P59" s="158">
        <f>O59-Q59</f>
        <v>69.956421047668755</v>
      </c>
      <c r="Q59" s="158">
        <f>N60</f>
        <v>281.04357895233125</v>
      </c>
      <c r="X59" s="24" t="s">
        <v>47</v>
      </c>
      <c r="Y59" s="33">
        <f>SUM(Y50:Y58)</f>
        <v>3666</v>
      </c>
      <c r="Z59" s="33"/>
      <c r="AA59" s="33"/>
      <c r="AB59" s="34">
        <f>SUM(AB50:AB58)</f>
        <v>130</v>
      </c>
      <c r="AC59" s="34"/>
      <c r="AD59" s="34"/>
      <c r="AE59" s="34">
        <f>SUM(AE50:AE58)</f>
        <v>106</v>
      </c>
    </row>
    <row r="60" spans="1:31" ht="16.5" thickTop="1" thickBot="1" x14ac:dyDescent="0.3">
      <c r="A60" s="12"/>
      <c r="B60" s="13"/>
      <c r="C60" s="14"/>
      <c r="D60" s="35" t="s">
        <v>47</v>
      </c>
      <c r="E60" s="35">
        <f>SUM(E50:E59)</f>
        <v>3590</v>
      </c>
      <c r="F60" s="35"/>
      <c r="G60" s="35"/>
      <c r="H60" s="25">
        <f>SUM(H50:H59)</f>
        <v>418</v>
      </c>
      <c r="I60" s="25"/>
      <c r="J60" s="25"/>
      <c r="K60" s="25">
        <f t="shared" ref="K60" si="32">SUM(K50:K59)</f>
        <v>306</v>
      </c>
      <c r="L60" s="155"/>
      <c r="M60" s="159">
        <f>SUM(M50:M59)</f>
        <v>3308.9564210476688</v>
      </c>
      <c r="N60" s="159">
        <f t="shared" si="24"/>
        <v>281.04357895233125</v>
      </c>
      <c r="O60" s="159">
        <f t="shared" si="25"/>
        <v>3590</v>
      </c>
      <c r="P60" s="159">
        <f>SUM(P50:P59)</f>
        <v>3308.9564210476688</v>
      </c>
      <c r="Q60" s="159">
        <f>SUM(Q50:Q59)</f>
        <v>281.04357895233125</v>
      </c>
    </row>
    <row r="61" spans="1:31" ht="15.75" thickTop="1" x14ac:dyDescent="0.25">
      <c r="A61" s="3"/>
      <c r="B61" s="8"/>
      <c r="C61" s="4"/>
      <c r="D61" s="4"/>
      <c r="E61" s="15"/>
      <c r="F61" s="4"/>
      <c r="G61" s="4"/>
      <c r="H61" s="16"/>
      <c r="I61" s="16"/>
      <c r="J61" s="16"/>
    </row>
    <row r="62" spans="1:31" x14ac:dyDescent="0.25">
      <c r="A62" s="3"/>
      <c r="B62" s="8"/>
      <c r="C62" s="4"/>
      <c r="D62" s="4"/>
      <c r="E62" s="15"/>
      <c r="F62" s="4"/>
      <c r="G62" s="4"/>
      <c r="H62" s="16"/>
      <c r="I62" s="16"/>
      <c r="J62" s="16"/>
    </row>
    <row r="63" spans="1:31" x14ac:dyDescent="0.25">
      <c r="A63" s="3"/>
      <c r="B63" s="8"/>
      <c r="C63" s="4"/>
      <c r="D63" s="4"/>
      <c r="E63" s="15"/>
      <c r="F63" s="4"/>
      <c r="G63" s="4"/>
      <c r="H63" s="16"/>
      <c r="I63" s="16"/>
      <c r="J63" s="16"/>
    </row>
    <row r="64" spans="1:31" x14ac:dyDescent="0.25">
      <c r="A64" s="3"/>
      <c r="B64" s="8"/>
      <c r="C64" s="4"/>
      <c r="D64" s="4"/>
      <c r="E64" s="15"/>
      <c r="F64" s="4"/>
      <c r="G64" s="4"/>
      <c r="H64" s="16"/>
      <c r="I64" s="16"/>
      <c r="J64" s="16"/>
    </row>
    <row r="66" spans="1:31" ht="12.75" customHeight="1" x14ac:dyDescent="0.25"/>
    <row r="67" spans="1:31" ht="18.75" x14ac:dyDescent="0.3">
      <c r="A67" s="198" t="s">
        <v>68</v>
      </c>
      <c r="B67" s="198"/>
      <c r="C67" s="198"/>
      <c r="D67" s="198"/>
      <c r="E67" s="198"/>
      <c r="F67" s="198"/>
      <c r="G67" s="198"/>
      <c r="H67" s="198"/>
      <c r="I67" s="198"/>
      <c r="J67" s="198"/>
      <c r="K67" s="198"/>
      <c r="L67" s="134"/>
      <c r="M67" s="134"/>
      <c r="N67" s="134"/>
      <c r="O67" s="134"/>
      <c r="P67" s="134"/>
      <c r="Q67" s="134"/>
      <c r="R67" s="132"/>
      <c r="S67" s="198" t="s">
        <v>68</v>
      </c>
      <c r="T67" s="198"/>
      <c r="U67" s="198"/>
      <c r="V67" s="198"/>
      <c r="W67" s="198"/>
      <c r="X67" s="198"/>
      <c r="Y67" s="198"/>
      <c r="Z67" s="198"/>
      <c r="AA67" s="198"/>
      <c r="AB67" s="198"/>
      <c r="AC67" s="198"/>
      <c r="AD67" s="198"/>
      <c r="AE67" s="198"/>
    </row>
    <row r="68" spans="1:31" ht="15.75" thickBot="1" x14ac:dyDescent="0.3">
      <c r="C68" s="18"/>
      <c r="D68" s="18"/>
    </row>
    <row r="69" spans="1:31" ht="31.5" customHeight="1" thickTop="1" thickBot="1" x14ac:dyDescent="0.3">
      <c r="F69" s="187" t="s">
        <v>152</v>
      </c>
      <c r="G69" s="188"/>
      <c r="H69" s="189"/>
      <c r="I69" s="174" t="s">
        <v>151</v>
      </c>
      <c r="J69" s="175"/>
      <c r="K69" s="176"/>
      <c r="L69" s="153"/>
      <c r="M69" s="153"/>
      <c r="N69" s="153"/>
      <c r="O69" s="153"/>
      <c r="P69" s="153"/>
      <c r="Q69" s="153"/>
      <c r="Z69" s="187" t="s">
        <v>152</v>
      </c>
      <c r="AA69" s="188"/>
      <c r="AB69" s="189"/>
      <c r="AC69" s="174" t="s">
        <v>151</v>
      </c>
      <c r="AD69" s="175"/>
      <c r="AE69" s="176"/>
    </row>
    <row r="70" spans="1:31" ht="45" customHeight="1" thickTop="1" thickBot="1" x14ac:dyDescent="0.3">
      <c r="A70" s="177" t="s">
        <v>0</v>
      </c>
      <c r="B70" s="179" t="s">
        <v>1</v>
      </c>
      <c r="C70" s="183" t="s">
        <v>2</v>
      </c>
      <c r="D70" s="184"/>
      <c r="E70" s="181" t="s">
        <v>3</v>
      </c>
      <c r="F70" s="190" t="s">
        <v>38</v>
      </c>
      <c r="G70" s="191"/>
      <c r="H70" s="185" t="s">
        <v>37</v>
      </c>
      <c r="I70" s="192" t="s">
        <v>150</v>
      </c>
      <c r="J70" s="193"/>
      <c r="K70" s="173" t="s">
        <v>48</v>
      </c>
      <c r="L70" s="166" t="s">
        <v>243</v>
      </c>
      <c r="M70" s="168" t="s">
        <v>241</v>
      </c>
      <c r="N70" s="168" t="s">
        <v>185</v>
      </c>
      <c r="O70" s="168" t="s">
        <v>183</v>
      </c>
      <c r="P70" s="168" t="s">
        <v>244</v>
      </c>
      <c r="Q70" s="168" t="s">
        <v>245</v>
      </c>
      <c r="S70" s="177" t="s">
        <v>0</v>
      </c>
      <c r="T70" s="179" t="s">
        <v>1</v>
      </c>
      <c r="U70" s="194" t="s">
        <v>2</v>
      </c>
      <c r="V70" s="195"/>
      <c r="W70" s="195"/>
      <c r="X70" s="196"/>
      <c r="Y70" s="181" t="s">
        <v>3</v>
      </c>
      <c r="Z70" s="197" t="s">
        <v>38</v>
      </c>
      <c r="AA70" s="197"/>
      <c r="AB70" s="185" t="s">
        <v>37</v>
      </c>
      <c r="AC70" s="192" t="s">
        <v>150</v>
      </c>
      <c r="AD70" s="193"/>
      <c r="AE70" s="171" t="s">
        <v>48</v>
      </c>
    </row>
    <row r="71" spans="1:31" ht="31.5" thickTop="1" thickBot="1" x14ac:dyDescent="0.3">
      <c r="A71" s="178"/>
      <c r="B71" s="180"/>
      <c r="C71" s="19" t="s">
        <v>4</v>
      </c>
      <c r="D71" s="19" t="s">
        <v>5</v>
      </c>
      <c r="E71" s="182"/>
      <c r="F71" s="78" t="s">
        <v>197</v>
      </c>
      <c r="G71" s="78" t="s">
        <v>198</v>
      </c>
      <c r="H71" s="186"/>
      <c r="I71" s="80" t="s">
        <v>197</v>
      </c>
      <c r="J71" s="79" t="s">
        <v>198</v>
      </c>
      <c r="K71" s="173"/>
      <c r="L71" s="167"/>
      <c r="M71" s="169"/>
      <c r="N71" s="169"/>
      <c r="O71" s="169"/>
      <c r="P71" s="169"/>
      <c r="Q71" s="169"/>
      <c r="S71" s="178"/>
      <c r="T71" s="180"/>
      <c r="U71" s="28" t="s">
        <v>44</v>
      </c>
      <c r="V71" s="19" t="s">
        <v>4</v>
      </c>
      <c r="W71" s="29" t="s">
        <v>45</v>
      </c>
      <c r="X71" s="19" t="s">
        <v>5</v>
      </c>
      <c r="Y71" s="182"/>
      <c r="Z71" s="78" t="s">
        <v>197</v>
      </c>
      <c r="AA71" s="52" t="s">
        <v>198</v>
      </c>
      <c r="AB71" s="186"/>
      <c r="AC71" s="79" t="s">
        <v>197</v>
      </c>
      <c r="AD71" s="80" t="s">
        <v>198</v>
      </c>
      <c r="AE71" s="172"/>
    </row>
    <row r="72" spans="1:31" ht="16.5" thickTop="1" thickBot="1" x14ac:dyDescent="0.3">
      <c r="A72" s="30">
        <v>1</v>
      </c>
      <c r="B72" s="1" t="s">
        <v>6</v>
      </c>
      <c r="C72" s="2">
        <v>99</v>
      </c>
      <c r="D72" s="2">
        <v>16</v>
      </c>
      <c r="E72" s="20">
        <f>C72*5+D72*9</f>
        <v>639</v>
      </c>
      <c r="F72" s="44">
        <f>'liczba dni zwłoki'!$E$5</f>
        <v>455</v>
      </c>
      <c r="G72" s="44">
        <f>'liczba dni zwłoki'!$F$5</f>
        <v>132</v>
      </c>
      <c r="H72" s="47">
        <f>ROUND(((E72*0.1*F72)/365)+((E72*0.08*G72)/365),0)</f>
        <v>98</v>
      </c>
      <c r="I72" s="45">
        <f>'liczba dni zwłoki'!$H$5</f>
        <v>323</v>
      </c>
      <c r="J72" s="45">
        <f>'liczba dni zwłoki'!$I$5</f>
        <v>130</v>
      </c>
      <c r="K72" s="46">
        <f>ROUND((((E72*0.1*I72)/365)+((E72*0.08*J72)/365)),0)</f>
        <v>75</v>
      </c>
      <c r="L72" s="156">
        <f>(E72+K72)/E72</f>
        <v>1.1173708920187793</v>
      </c>
      <c r="M72" s="157">
        <f>E72/L72</f>
        <v>571.8781512605043</v>
      </c>
      <c r="N72" s="158">
        <f>E72-M72</f>
        <v>67.121848739495704</v>
      </c>
      <c r="O72" s="158">
        <f>M72+N72</f>
        <v>639</v>
      </c>
      <c r="P72" s="158">
        <f>O72</f>
        <v>639</v>
      </c>
      <c r="Q72" s="158"/>
      <c r="S72" s="30">
        <v>11</v>
      </c>
      <c r="T72" s="1" t="s">
        <v>39</v>
      </c>
      <c r="U72" s="90">
        <v>94</v>
      </c>
      <c r="V72" s="90">
        <v>6</v>
      </c>
      <c r="W72" s="90">
        <v>6</v>
      </c>
      <c r="X72" s="90">
        <v>6</v>
      </c>
      <c r="Y72" s="20">
        <f>U72*6+V72*5+W72*10+X72*9</f>
        <v>708</v>
      </c>
      <c r="Z72" s="44">
        <f>'liczba dni zwłoki'!$E$15</f>
        <v>149</v>
      </c>
      <c r="AA72" s="44">
        <f>'liczba dni zwłoki'!$F$15</f>
        <v>132</v>
      </c>
      <c r="AB72" s="43">
        <f>ROUND((((Y72*0.1*Z72)/365)+((Y72*0.08*AA72)/365)),0)</f>
        <v>49</v>
      </c>
      <c r="AC72" s="45">
        <f>'liczba dni zwłoki'!$H$15</f>
        <v>106</v>
      </c>
      <c r="AD72" s="45">
        <f>'liczba dni zwłoki'!$I$15</f>
        <v>130</v>
      </c>
      <c r="AE72" s="45">
        <f>ROUND((((Y72*0.1*AC72)/365)+((Y72*0.08*AD72)/365)),0)</f>
        <v>41</v>
      </c>
    </row>
    <row r="73" spans="1:31" ht="16.5" thickTop="1" thickBot="1" x14ac:dyDescent="0.3">
      <c r="A73" s="30">
        <v>2</v>
      </c>
      <c r="B73" s="1" t="s">
        <v>7</v>
      </c>
      <c r="C73" s="2">
        <v>96</v>
      </c>
      <c r="D73" s="2">
        <v>16</v>
      </c>
      <c r="E73" s="20">
        <f>+C73*5+D73*9</f>
        <v>624</v>
      </c>
      <c r="F73" s="44">
        <f>'liczba dni zwłoki'!$E$6</f>
        <v>422</v>
      </c>
      <c r="G73" s="44">
        <f>'liczba dni zwłoki'!$F$6</f>
        <v>132</v>
      </c>
      <c r="H73" s="47">
        <f t="shared" ref="H73:H81" si="33">ROUND(((E73*0.1*F73)/365)+((E73*0.08*G73)/365),0)</f>
        <v>90</v>
      </c>
      <c r="I73" s="45">
        <f>'liczba dni zwłoki'!$H$6</f>
        <v>290</v>
      </c>
      <c r="J73" s="45">
        <f>'liczba dni zwłoki'!$I$6</f>
        <v>130</v>
      </c>
      <c r="K73" s="46">
        <f t="shared" ref="K73:K81" si="34">ROUND((((E73*0.1*I73)/365)+((E73*0.08*J73)/365)),0)</f>
        <v>67</v>
      </c>
      <c r="L73" s="156">
        <f t="shared" ref="L73:L76" si="35">(E73+K73)/E73</f>
        <v>1.1073717948717949</v>
      </c>
      <c r="M73" s="157">
        <f t="shared" ref="M73:M81" si="36">E73/L73</f>
        <v>563.49638205499275</v>
      </c>
      <c r="N73" s="158">
        <f t="shared" ref="N73:N82" si="37">E73-M73</f>
        <v>60.50361794500725</v>
      </c>
      <c r="O73" s="158">
        <f t="shared" ref="O73:O82" si="38">M73+N73</f>
        <v>624</v>
      </c>
      <c r="P73" s="158">
        <f t="shared" ref="P73:P80" si="39">O73</f>
        <v>624</v>
      </c>
      <c r="Q73" s="158"/>
      <c r="S73" s="30">
        <v>12</v>
      </c>
      <c r="T73" s="1" t="s">
        <v>40</v>
      </c>
      <c r="U73" s="90">
        <v>94</v>
      </c>
      <c r="V73" s="90">
        <v>6</v>
      </c>
      <c r="W73" s="90">
        <v>6</v>
      </c>
      <c r="X73" s="90">
        <v>6</v>
      </c>
      <c r="Y73" s="20">
        <f t="shared" ref="Y73:Y80" si="40">U73*6+V73*5+W73*10+X73*9</f>
        <v>708</v>
      </c>
      <c r="Z73" s="44">
        <f>'liczba dni zwłoki'!$E$16</f>
        <v>120</v>
      </c>
      <c r="AA73" s="44">
        <f>'liczba dni zwłoki'!$F$16</f>
        <v>132</v>
      </c>
      <c r="AB73" s="43">
        <f t="shared" ref="AB73:AB79" si="41">ROUND((((Y73*0.1*Z73)/365)+((Y73*0.08*AA73)/365)),0)</f>
        <v>44</v>
      </c>
      <c r="AC73" s="45">
        <f>'liczba dni zwłoki'!$H$16</f>
        <v>77</v>
      </c>
      <c r="AD73" s="45">
        <f>'liczba dni zwłoki'!$I$16</f>
        <v>130</v>
      </c>
      <c r="AE73" s="45">
        <f t="shared" ref="AE73:AE79" si="42">ROUND((((Y73*0.1*AC73)/365)+((Y73*0.08*AD73)/365)),0)</f>
        <v>35</v>
      </c>
    </row>
    <row r="74" spans="1:31" ht="16.5" thickTop="1" thickBot="1" x14ac:dyDescent="0.3">
      <c r="A74" s="30">
        <v>3</v>
      </c>
      <c r="B74" s="1" t="s">
        <v>8</v>
      </c>
      <c r="C74" s="2">
        <v>96</v>
      </c>
      <c r="D74" s="2">
        <v>16</v>
      </c>
      <c r="E74" s="20">
        <f>C74*5+D74*9</f>
        <v>624</v>
      </c>
      <c r="F74" s="44">
        <f>'liczba dni zwłoki'!$E$7</f>
        <v>393</v>
      </c>
      <c r="G74" s="44">
        <f>'liczba dni zwłoki'!$F$7</f>
        <v>132</v>
      </c>
      <c r="H74" s="47">
        <f t="shared" si="33"/>
        <v>85</v>
      </c>
      <c r="I74" s="45">
        <f>'liczba dni zwłoki'!$H$7</f>
        <v>261</v>
      </c>
      <c r="J74" s="45">
        <f>'liczba dni zwłoki'!$I$7</f>
        <v>130</v>
      </c>
      <c r="K74" s="46">
        <f t="shared" si="34"/>
        <v>62</v>
      </c>
      <c r="L74" s="156">
        <f t="shared" si="35"/>
        <v>1.0993589743589745</v>
      </c>
      <c r="M74" s="157">
        <f t="shared" si="36"/>
        <v>567.603498542274</v>
      </c>
      <c r="N74" s="158">
        <f t="shared" si="37"/>
        <v>56.396501457726004</v>
      </c>
      <c r="O74" s="158">
        <f t="shared" si="38"/>
        <v>624</v>
      </c>
      <c r="P74" s="158">
        <f t="shared" si="39"/>
        <v>624</v>
      </c>
      <c r="Q74" s="158"/>
      <c r="S74" s="30">
        <v>13</v>
      </c>
      <c r="T74" s="1" t="s">
        <v>41</v>
      </c>
      <c r="U74" s="90">
        <v>94</v>
      </c>
      <c r="V74" s="90">
        <v>6</v>
      </c>
      <c r="W74" s="90">
        <v>6</v>
      </c>
      <c r="X74" s="90">
        <v>6</v>
      </c>
      <c r="Y74" s="20">
        <f t="shared" si="40"/>
        <v>708</v>
      </c>
      <c r="Z74" s="44">
        <f>'liczba dni zwłoki'!$E$17</f>
        <v>90</v>
      </c>
      <c r="AA74" s="44">
        <f>'liczba dni zwłoki'!$F$17</f>
        <v>132</v>
      </c>
      <c r="AB74" s="43">
        <f t="shared" si="41"/>
        <v>38</v>
      </c>
      <c r="AC74" s="45">
        <f>'liczba dni zwłoki'!$H$17</f>
        <v>47</v>
      </c>
      <c r="AD74" s="45">
        <f>'liczba dni zwłoki'!$I$17</f>
        <v>130</v>
      </c>
      <c r="AE74" s="45">
        <f t="shared" si="42"/>
        <v>29</v>
      </c>
    </row>
    <row r="75" spans="1:31" ht="16.5" thickTop="1" thickBot="1" x14ac:dyDescent="0.3">
      <c r="A75" s="30">
        <v>4</v>
      </c>
      <c r="B75" s="1" t="s">
        <v>9</v>
      </c>
      <c r="C75" s="2">
        <v>96</v>
      </c>
      <c r="D75" s="2">
        <v>16</v>
      </c>
      <c r="E75" s="20">
        <f>C75*5+D75*9</f>
        <v>624</v>
      </c>
      <c r="F75" s="44">
        <f>'liczba dni zwłoki'!$E$8</f>
        <v>363</v>
      </c>
      <c r="G75" s="44">
        <f>'liczba dni zwłoki'!$F$8</f>
        <v>132</v>
      </c>
      <c r="H75" s="47">
        <f t="shared" si="33"/>
        <v>80</v>
      </c>
      <c r="I75" s="45">
        <f>'liczba dni zwłoki'!$H$8</f>
        <v>231</v>
      </c>
      <c r="J75" s="45">
        <f>'liczba dni zwłoki'!$I$8</f>
        <v>130</v>
      </c>
      <c r="K75" s="46">
        <f t="shared" si="34"/>
        <v>57</v>
      </c>
      <c r="L75" s="156">
        <f t="shared" si="35"/>
        <v>1.0913461538461537</v>
      </c>
      <c r="M75" s="157">
        <f t="shared" si="36"/>
        <v>571.77092511013223</v>
      </c>
      <c r="N75" s="158">
        <f t="shared" si="37"/>
        <v>52.229074889867775</v>
      </c>
      <c r="O75" s="158">
        <f t="shared" si="38"/>
        <v>624</v>
      </c>
      <c r="P75" s="158">
        <f t="shared" si="39"/>
        <v>624</v>
      </c>
      <c r="Q75" s="158"/>
      <c r="S75" s="30">
        <v>14</v>
      </c>
      <c r="T75" s="1" t="s">
        <v>42</v>
      </c>
      <c r="U75" s="90">
        <v>94</v>
      </c>
      <c r="V75" s="90">
        <v>6</v>
      </c>
      <c r="W75" s="90">
        <v>6</v>
      </c>
      <c r="X75" s="90">
        <v>6</v>
      </c>
      <c r="Y75" s="20">
        <f t="shared" si="40"/>
        <v>708</v>
      </c>
      <c r="Z75" s="44">
        <f>'liczba dni zwłoki'!$E$18</f>
        <v>58</v>
      </c>
      <c r="AA75" s="44">
        <f>'liczba dni zwłoki'!$F$18</f>
        <v>132</v>
      </c>
      <c r="AB75" s="43">
        <f t="shared" si="41"/>
        <v>32</v>
      </c>
      <c r="AC75" s="45">
        <f>'liczba dni zwłoki'!$H$18</f>
        <v>15</v>
      </c>
      <c r="AD75" s="45">
        <f>'liczba dni zwłoki'!$I$18</f>
        <v>130</v>
      </c>
      <c r="AE75" s="45">
        <f t="shared" si="42"/>
        <v>23</v>
      </c>
    </row>
    <row r="76" spans="1:31" ht="16.5" thickTop="1" thickBot="1" x14ac:dyDescent="0.3">
      <c r="A76" s="30">
        <v>5</v>
      </c>
      <c r="B76" s="1" t="s">
        <v>10</v>
      </c>
      <c r="C76" s="2">
        <v>96</v>
      </c>
      <c r="D76" s="2">
        <v>16</v>
      </c>
      <c r="E76" s="20">
        <f t="shared" ref="E76:E81" si="43">C76*5+D76*9</f>
        <v>624</v>
      </c>
      <c r="F76" s="44">
        <f>'liczba dni zwłoki'!$E$9</f>
        <v>330</v>
      </c>
      <c r="G76" s="44">
        <f>'liczba dni zwłoki'!$F$9</f>
        <v>132</v>
      </c>
      <c r="H76" s="47">
        <f t="shared" si="33"/>
        <v>74</v>
      </c>
      <c r="I76" s="45">
        <f>'liczba dni zwłoki'!$H$9</f>
        <v>198</v>
      </c>
      <c r="J76" s="45">
        <f>'liczba dni zwłoki'!$I$9</f>
        <v>130</v>
      </c>
      <c r="K76" s="46">
        <f t="shared" si="34"/>
        <v>52</v>
      </c>
      <c r="L76" s="156">
        <f t="shared" si="35"/>
        <v>1.0833333333333333</v>
      </c>
      <c r="M76" s="157">
        <f t="shared" si="36"/>
        <v>576</v>
      </c>
      <c r="N76" s="158">
        <f t="shared" si="37"/>
        <v>48</v>
      </c>
      <c r="O76" s="158">
        <f t="shared" si="38"/>
        <v>624</v>
      </c>
      <c r="P76" s="158">
        <f t="shared" si="39"/>
        <v>624</v>
      </c>
      <c r="Q76" s="158"/>
      <c r="S76" s="30">
        <v>15</v>
      </c>
      <c r="T76" s="1" t="s">
        <v>43</v>
      </c>
      <c r="U76" s="90">
        <v>94</v>
      </c>
      <c r="V76" s="90">
        <v>6</v>
      </c>
      <c r="W76" s="90">
        <v>6</v>
      </c>
      <c r="X76" s="90">
        <v>6</v>
      </c>
      <c r="Y76" s="20">
        <f t="shared" si="40"/>
        <v>708</v>
      </c>
      <c r="Z76" s="44">
        <f>'liczba dni zwłoki'!$E$19</f>
        <v>28</v>
      </c>
      <c r="AA76" s="44">
        <f>'liczba dni zwłoki'!$F$19</f>
        <v>132</v>
      </c>
      <c r="AB76" s="43">
        <f t="shared" si="41"/>
        <v>26</v>
      </c>
      <c r="AC76" s="45">
        <f>'liczba dni zwłoki'!$H$19</f>
        <v>0</v>
      </c>
      <c r="AD76" s="45">
        <f>'liczba dni zwłoki'!$I$19</f>
        <v>130</v>
      </c>
      <c r="AE76" s="45">
        <f t="shared" si="42"/>
        <v>20</v>
      </c>
    </row>
    <row r="77" spans="1:31" ht="16.5" thickTop="1" thickBot="1" x14ac:dyDescent="0.3">
      <c r="A77" s="30">
        <v>6</v>
      </c>
      <c r="B77" s="1" t="s">
        <v>11</v>
      </c>
      <c r="C77" s="2">
        <v>96</v>
      </c>
      <c r="D77" s="2">
        <v>16</v>
      </c>
      <c r="E77" s="20">
        <f t="shared" si="43"/>
        <v>624</v>
      </c>
      <c r="F77" s="44">
        <f>'liczba dni zwłoki'!$E$10</f>
        <v>302</v>
      </c>
      <c r="G77" s="44">
        <f>'liczba dni zwłoki'!$F$10</f>
        <v>132</v>
      </c>
      <c r="H77" s="47">
        <f t="shared" si="33"/>
        <v>70</v>
      </c>
      <c r="I77" s="45">
        <f>'liczba dni zwłoki'!$H$10</f>
        <v>170</v>
      </c>
      <c r="J77" s="45">
        <f>'liczba dni zwłoki'!$I$10</f>
        <v>130</v>
      </c>
      <c r="K77" s="46">
        <f t="shared" si="34"/>
        <v>47</v>
      </c>
      <c r="L77" s="156">
        <f>(E77+K77)/E77</f>
        <v>1.0753205128205128</v>
      </c>
      <c r="M77" s="157">
        <f t="shared" si="36"/>
        <v>580.29210134128175</v>
      </c>
      <c r="N77" s="158">
        <f t="shared" si="37"/>
        <v>43.70789865871825</v>
      </c>
      <c r="O77" s="158">
        <f t="shared" si="38"/>
        <v>624</v>
      </c>
      <c r="P77" s="158">
        <f t="shared" si="39"/>
        <v>624</v>
      </c>
      <c r="Q77" s="158"/>
      <c r="S77" s="30">
        <v>16</v>
      </c>
      <c r="T77" s="1" t="s">
        <v>188</v>
      </c>
      <c r="U77" s="90">
        <v>94</v>
      </c>
      <c r="V77" s="90">
        <v>6</v>
      </c>
      <c r="W77" s="90">
        <v>6</v>
      </c>
      <c r="X77" s="90">
        <v>6</v>
      </c>
      <c r="Y77" s="20">
        <f t="shared" si="40"/>
        <v>708</v>
      </c>
      <c r="Z77" s="44">
        <f>'liczba dni zwłoki'!$E$20</f>
        <v>0</v>
      </c>
      <c r="AA77" s="44">
        <f>'liczba dni zwłoki'!$F$20</f>
        <v>130</v>
      </c>
      <c r="AB77" s="43">
        <f t="shared" si="41"/>
        <v>20</v>
      </c>
      <c r="AC77" s="45">
        <f>'liczba dni zwłoki'!$H$20</f>
        <v>0</v>
      </c>
      <c r="AD77" s="45">
        <f>'liczba dni zwłoki'!$I$20</f>
        <v>129</v>
      </c>
      <c r="AE77" s="45">
        <f t="shared" si="42"/>
        <v>20</v>
      </c>
    </row>
    <row r="78" spans="1:31" ht="16.5" thickTop="1" thickBot="1" x14ac:dyDescent="0.3">
      <c r="A78" s="30">
        <v>7</v>
      </c>
      <c r="B78" s="1" t="s">
        <v>12</v>
      </c>
      <c r="C78" s="2">
        <v>96</v>
      </c>
      <c r="D78" s="2">
        <v>16</v>
      </c>
      <c r="E78" s="20">
        <f t="shared" si="43"/>
        <v>624</v>
      </c>
      <c r="F78" s="44">
        <f>'liczba dni zwłoki'!$E$11</f>
        <v>271</v>
      </c>
      <c r="G78" s="44">
        <f>'liczba dni zwłoki'!$F$11</f>
        <v>132</v>
      </c>
      <c r="H78" s="47">
        <f t="shared" si="33"/>
        <v>64</v>
      </c>
      <c r="I78" s="45">
        <f>'liczba dni zwłoki'!$H$11</f>
        <v>144</v>
      </c>
      <c r="J78" s="45">
        <f>'liczba dni zwłoki'!$I$11</f>
        <v>130</v>
      </c>
      <c r="K78" s="46">
        <f t="shared" si="34"/>
        <v>42</v>
      </c>
      <c r="L78" s="156">
        <f t="shared" ref="L78:L81" si="44">(E78+K78)/E78</f>
        <v>1.0673076923076923</v>
      </c>
      <c r="M78" s="157">
        <f t="shared" si="36"/>
        <v>584.64864864864865</v>
      </c>
      <c r="N78" s="158">
        <f t="shared" si="37"/>
        <v>39.351351351351354</v>
      </c>
      <c r="O78" s="158">
        <f t="shared" si="38"/>
        <v>624</v>
      </c>
      <c r="P78" s="158">
        <f t="shared" si="39"/>
        <v>624</v>
      </c>
      <c r="Q78" s="158"/>
      <c r="S78" s="30">
        <v>17</v>
      </c>
      <c r="T78" s="1" t="s">
        <v>189</v>
      </c>
      <c r="U78" s="90">
        <v>94</v>
      </c>
      <c r="V78" s="90">
        <v>6</v>
      </c>
      <c r="W78" s="90">
        <v>6</v>
      </c>
      <c r="X78" s="90">
        <v>6</v>
      </c>
      <c r="Y78" s="20">
        <f t="shared" si="40"/>
        <v>708</v>
      </c>
      <c r="Z78" s="44">
        <f>'liczba dni zwłoki'!$E$21</f>
        <v>0</v>
      </c>
      <c r="AA78" s="44">
        <f>'liczba dni zwłoki'!$F$21</f>
        <v>99</v>
      </c>
      <c r="AB78" s="43">
        <f t="shared" si="41"/>
        <v>15</v>
      </c>
      <c r="AC78" s="45">
        <f>'liczba dni zwłoki'!$H$21</f>
        <v>0</v>
      </c>
      <c r="AD78" s="45">
        <f>'liczba dni zwłoki'!$I$21</f>
        <v>99</v>
      </c>
      <c r="AE78" s="45">
        <f t="shared" si="42"/>
        <v>15</v>
      </c>
    </row>
    <row r="79" spans="1:31" ht="16.5" thickTop="1" thickBot="1" x14ac:dyDescent="0.3">
      <c r="A79" s="30">
        <v>8</v>
      </c>
      <c r="B79" s="1" t="s">
        <v>13</v>
      </c>
      <c r="C79" s="2">
        <v>100</v>
      </c>
      <c r="D79" s="2">
        <v>12</v>
      </c>
      <c r="E79" s="20">
        <f t="shared" si="43"/>
        <v>608</v>
      </c>
      <c r="F79" s="44">
        <f>'liczba dni zwłoki'!$E$12</f>
        <v>240</v>
      </c>
      <c r="G79" s="44">
        <f>'liczba dni zwłoki'!$F$12</f>
        <v>132</v>
      </c>
      <c r="H79" s="47">
        <f t="shared" si="33"/>
        <v>58</v>
      </c>
      <c r="I79" s="45">
        <f>'liczba dni zwłoki'!$H$12</f>
        <v>144</v>
      </c>
      <c r="J79" s="45">
        <f>'liczba dni zwłoki'!$I$12</f>
        <v>130</v>
      </c>
      <c r="K79" s="46">
        <f t="shared" si="34"/>
        <v>41</v>
      </c>
      <c r="L79" s="156">
        <f t="shared" si="44"/>
        <v>1.0674342105263157</v>
      </c>
      <c r="M79" s="157">
        <f t="shared" si="36"/>
        <v>569.59013867488443</v>
      </c>
      <c r="N79" s="158">
        <f t="shared" si="37"/>
        <v>38.409861325115571</v>
      </c>
      <c r="O79" s="158">
        <f t="shared" si="38"/>
        <v>608</v>
      </c>
      <c r="P79" s="158">
        <f t="shared" si="39"/>
        <v>608</v>
      </c>
      <c r="Q79" s="158"/>
      <c r="S79" s="30">
        <v>18</v>
      </c>
      <c r="T79" s="1" t="s">
        <v>190</v>
      </c>
      <c r="U79" s="90">
        <v>94</v>
      </c>
      <c r="V79" s="90">
        <v>6</v>
      </c>
      <c r="W79" s="90">
        <v>6</v>
      </c>
      <c r="X79" s="90">
        <v>6</v>
      </c>
      <c r="Y79" s="20">
        <f t="shared" si="40"/>
        <v>708</v>
      </c>
      <c r="Z79" s="44">
        <f>'liczba dni zwłoki'!$E$22</f>
        <v>0</v>
      </c>
      <c r="AA79" s="44">
        <f>'liczba dni zwłoki'!$F$22</f>
        <v>69</v>
      </c>
      <c r="AB79" s="43">
        <f t="shared" si="41"/>
        <v>11</v>
      </c>
      <c r="AC79" s="45">
        <f>'liczba dni zwłoki'!$H$22</f>
        <v>0</v>
      </c>
      <c r="AD79" s="45">
        <f>'liczba dni zwłoki'!$I$22</f>
        <v>69</v>
      </c>
      <c r="AE79" s="45">
        <f t="shared" si="42"/>
        <v>11</v>
      </c>
    </row>
    <row r="80" spans="1:31" ht="16.5" thickTop="1" thickBot="1" x14ac:dyDescent="0.3">
      <c r="A80" s="30">
        <v>9</v>
      </c>
      <c r="B80" s="1" t="s">
        <v>14</v>
      </c>
      <c r="C80" s="2">
        <v>100</v>
      </c>
      <c r="D80" s="2">
        <v>12</v>
      </c>
      <c r="E80" s="20">
        <f t="shared" si="43"/>
        <v>608</v>
      </c>
      <c r="F80" s="44">
        <f>'liczba dni zwłoki'!$E$13</f>
        <v>212</v>
      </c>
      <c r="G80" s="44">
        <f>'liczba dni zwłoki'!$F$13</f>
        <v>132</v>
      </c>
      <c r="H80" s="47">
        <f t="shared" si="33"/>
        <v>53</v>
      </c>
      <c r="I80" s="45">
        <f>'liczba dni zwłoki'!$H$13</f>
        <v>144</v>
      </c>
      <c r="J80" s="45">
        <f>'liczba dni zwłoki'!$I$13</f>
        <v>130</v>
      </c>
      <c r="K80" s="46">
        <f t="shared" si="34"/>
        <v>41</v>
      </c>
      <c r="L80" s="156">
        <f t="shared" si="44"/>
        <v>1.0674342105263157</v>
      </c>
      <c r="M80" s="157">
        <f t="shared" si="36"/>
        <v>569.59013867488443</v>
      </c>
      <c r="N80" s="158">
        <f t="shared" si="37"/>
        <v>38.409861325115571</v>
      </c>
      <c r="O80" s="158">
        <f t="shared" si="38"/>
        <v>608</v>
      </c>
      <c r="P80" s="158">
        <f t="shared" si="39"/>
        <v>608</v>
      </c>
      <c r="Q80" s="158"/>
      <c r="S80" s="30">
        <v>19</v>
      </c>
      <c r="T80" s="1" t="s">
        <v>240</v>
      </c>
      <c r="U80" s="122">
        <v>94</v>
      </c>
      <c r="V80" s="122">
        <v>6</v>
      </c>
      <c r="W80" s="122">
        <v>6</v>
      </c>
      <c r="X80" s="122">
        <v>6</v>
      </c>
      <c r="Y80" s="20">
        <f t="shared" si="40"/>
        <v>708</v>
      </c>
      <c r="Z80" s="44">
        <f>'liczba dni zwłoki'!$E$23</f>
        <v>0</v>
      </c>
      <c r="AA80" s="44">
        <f>'liczba dni zwłoki'!$F$23</f>
        <v>36</v>
      </c>
      <c r="AB80" s="43">
        <v>0</v>
      </c>
      <c r="AC80" s="45">
        <f>'liczba dni zwłoki'!$H$23</f>
        <v>0</v>
      </c>
      <c r="AD80" s="45">
        <f>'liczba dni zwłoki'!$I$23</f>
        <v>36</v>
      </c>
      <c r="AE80" s="45">
        <v>0</v>
      </c>
    </row>
    <row r="81" spans="1:31" ht="16.5" thickTop="1" thickBot="1" x14ac:dyDescent="0.3">
      <c r="A81" s="30">
        <v>10</v>
      </c>
      <c r="B81" s="1" t="s">
        <v>36</v>
      </c>
      <c r="C81" s="2">
        <v>100</v>
      </c>
      <c r="D81" s="22">
        <v>12</v>
      </c>
      <c r="E81" s="23">
        <f t="shared" si="43"/>
        <v>608</v>
      </c>
      <c r="F81" s="44">
        <f>'liczba dni zwłoki'!$E$14</f>
        <v>181</v>
      </c>
      <c r="G81" s="44">
        <f>'liczba dni zwłoki'!$F$14</f>
        <v>132</v>
      </c>
      <c r="H81" s="47">
        <f t="shared" si="33"/>
        <v>48</v>
      </c>
      <c r="I81" s="45">
        <f>'liczba dni zwłoki'!$H$14</f>
        <v>138</v>
      </c>
      <c r="J81" s="45">
        <f>'liczba dni zwłoki'!$I$14</f>
        <v>130</v>
      </c>
      <c r="K81" s="46">
        <f t="shared" si="34"/>
        <v>40</v>
      </c>
      <c r="L81" s="156">
        <f t="shared" si="44"/>
        <v>1.0657894736842106</v>
      </c>
      <c r="M81" s="157">
        <f t="shared" si="36"/>
        <v>570.46913580246905</v>
      </c>
      <c r="N81" s="158">
        <f t="shared" si="37"/>
        <v>37.530864197530946</v>
      </c>
      <c r="O81" s="158">
        <f t="shared" si="38"/>
        <v>608</v>
      </c>
      <c r="P81" s="158">
        <f>O81-Q81</f>
        <v>126.33912011007214</v>
      </c>
      <c r="Q81" s="158">
        <f>N82</f>
        <v>481.66087988992786</v>
      </c>
      <c r="X81" s="24" t="s">
        <v>47</v>
      </c>
      <c r="Y81" s="33">
        <f>SUM(Y72:Y80)</f>
        <v>6372</v>
      </c>
      <c r="Z81" s="33"/>
      <c r="AA81" s="33"/>
      <c r="AB81" s="34">
        <f>SUM(AB72:AB80)</f>
        <v>235</v>
      </c>
      <c r="AC81" s="34"/>
      <c r="AD81" s="34"/>
      <c r="AE81" s="34">
        <f>SUM(AE72:AE80)</f>
        <v>194</v>
      </c>
    </row>
    <row r="82" spans="1:31" ht="16.5" thickTop="1" thickBot="1" x14ac:dyDescent="0.3">
      <c r="A82" s="12"/>
      <c r="B82" s="13"/>
      <c r="C82" s="14"/>
      <c r="D82" s="35"/>
      <c r="E82" s="35">
        <f>SUM(E72:E81)</f>
        <v>6207</v>
      </c>
      <c r="F82" s="35"/>
      <c r="G82" s="35"/>
      <c r="H82" s="25">
        <f>SUM(H72:H81)</f>
        <v>720</v>
      </c>
      <c r="I82" s="25"/>
      <c r="J82" s="25"/>
      <c r="K82" s="25">
        <f t="shared" ref="K82" si="45">SUM(K72:K81)</f>
        <v>524</v>
      </c>
      <c r="L82" s="155"/>
      <c r="M82" s="159">
        <f>SUM(M72:M81)</f>
        <v>5725.3391201100721</v>
      </c>
      <c r="N82" s="159">
        <f t="shared" si="37"/>
        <v>481.66087988992786</v>
      </c>
      <c r="O82" s="159">
        <f t="shared" si="38"/>
        <v>6207</v>
      </c>
      <c r="P82" s="159">
        <f>SUM(P72:P81)</f>
        <v>5725.3391201100721</v>
      </c>
      <c r="Q82" s="159">
        <f>SUM(Q72:Q81)</f>
        <v>481.66087988992786</v>
      </c>
    </row>
    <row r="83" spans="1:31" ht="15.75" thickTop="1" x14ac:dyDescent="0.25">
      <c r="A83" s="3"/>
      <c r="B83" s="8"/>
      <c r="C83" s="4"/>
      <c r="D83" s="4"/>
      <c r="E83" s="15"/>
      <c r="F83" s="4"/>
      <c r="G83" s="4"/>
      <c r="H83" s="16"/>
      <c r="I83" s="16"/>
      <c r="J83" s="16"/>
    </row>
    <row r="84" spans="1:31" x14ac:dyDescent="0.25">
      <c r="A84" s="3"/>
      <c r="B84" s="8"/>
      <c r="C84" s="4"/>
      <c r="D84" s="4"/>
      <c r="E84" s="15"/>
      <c r="F84" s="4"/>
      <c r="G84" s="4"/>
      <c r="H84" s="16"/>
      <c r="I84" s="16"/>
      <c r="J84" s="16"/>
    </row>
    <row r="85" spans="1:31" x14ac:dyDescent="0.25">
      <c r="A85" s="3"/>
      <c r="B85" s="8"/>
      <c r="C85" s="4"/>
      <c r="D85" s="4"/>
      <c r="E85" s="15"/>
      <c r="F85" s="4"/>
      <c r="G85" s="4"/>
      <c r="H85" s="16"/>
      <c r="I85" s="16"/>
      <c r="J85" s="16"/>
    </row>
    <row r="86" spans="1:31" x14ac:dyDescent="0.25">
      <c r="A86" s="3"/>
      <c r="B86" s="8"/>
      <c r="C86" s="4"/>
      <c r="D86" s="4"/>
      <c r="E86" s="15"/>
      <c r="F86" s="4"/>
      <c r="G86" s="4"/>
      <c r="H86" s="16"/>
      <c r="I86" s="16"/>
      <c r="J86" s="16"/>
    </row>
    <row r="87" spans="1:31" ht="33.75" customHeight="1" x14ac:dyDescent="0.25"/>
  </sheetData>
  <mergeCells count="106">
    <mergeCell ref="AC5:AD5"/>
    <mergeCell ref="F70:G70"/>
    <mergeCell ref="I70:J70"/>
    <mergeCell ref="F48:G48"/>
    <mergeCell ref="I48:J48"/>
    <mergeCell ref="F26:G26"/>
    <mergeCell ref="I26:J26"/>
    <mergeCell ref="Z26:AA26"/>
    <mergeCell ref="AC26:AD26"/>
    <mergeCell ref="Z48:AA48"/>
    <mergeCell ref="AC48:AD48"/>
    <mergeCell ref="Z70:AA70"/>
    <mergeCell ref="AC70:AD70"/>
    <mergeCell ref="S70:S71"/>
    <mergeCell ref="T70:T71"/>
    <mergeCell ref="U70:X70"/>
    <mergeCell ref="Z47:AB47"/>
    <mergeCell ref="AB48:AB49"/>
    <mergeCell ref="S26:S27"/>
    <mergeCell ref="A45:K45"/>
    <mergeCell ref="I69:K69"/>
    <mergeCell ref="E26:E27"/>
    <mergeCell ref="B48:B49"/>
    <mergeCell ref="F69:H69"/>
    <mergeCell ref="F47:H47"/>
    <mergeCell ref="H48:H49"/>
    <mergeCell ref="I47:K47"/>
    <mergeCell ref="A67:K67"/>
    <mergeCell ref="H26:H27"/>
    <mergeCell ref="E5:E6"/>
    <mergeCell ref="F5:G5"/>
    <mergeCell ref="K5:K6"/>
    <mergeCell ref="K26:K27"/>
    <mergeCell ref="I4:K4"/>
    <mergeCell ref="I25:K25"/>
    <mergeCell ref="I5:J5"/>
    <mergeCell ref="AB5:AB6"/>
    <mergeCell ref="Z25:AB25"/>
    <mergeCell ref="Z5:AA5"/>
    <mergeCell ref="Z4:AB4"/>
    <mergeCell ref="S5:S6"/>
    <mergeCell ref="T5:T6"/>
    <mergeCell ref="U5:X5"/>
    <mergeCell ref="Y5:Y6"/>
    <mergeCell ref="AB26:AB27"/>
    <mergeCell ref="AE70:AE71"/>
    <mergeCell ref="E70:E71"/>
    <mergeCell ref="A48:A49"/>
    <mergeCell ref="A70:A71"/>
    <mergeCell ref="B70:B71"/>
    <mergeCell ref="C70:D70"/>
    <mergeCell ref="AC69:AE69"/>
    <mergeCell ref="U48:X48"/>
    <mergeCell ref="Y48:Y49"/>
    <mergeCell ref="C48:D48"/>
    <mergeCell ref="E48:E49"/>
    <mergeCell ref="T48:T49"/>
    <mergeCell ref="K48:K49"/>
    <mergeCell ref="Z69:AB69"/>
    <mergeCell ref="H70:H71"/>
    <mergeCell ref="S48:S49"/>
    <mergeCell ref="Y70:Y71"/>
    <mergeCell ref="AB70:AB71"/>
    <mergeCell ref="K70:K71"/>
    <mergeCell ref="S67:AE67"/>
    <mergeCell ref="A23:K23"/>
    <mergeCell ref="S23:AE23"/>
    <mergeCell ref="A2:K2"/>
    <mergeCell ref="S2:AE2"/>
    <mergeCell ref="AE48:AE49"/>
    <mergeCell ref="U26:X26"/>
    <mergeCell ref="Y26:Y27"/>
    <mergeCell ref="T26:T27"/>
    <mergeCell ref="AC4:AE4"/>
    <mergeCell ref="AC25:AE25"/>
    <mergeCell ref="AC47:AE47"/>
    <mergeCell ref="AE5:AE6"/>
    <mergeCell ref="AE26:AE27"/>
    <mergeCell ref="S45:AE45"/>
    <mergeCell ref="A5:A6"/>
    <mergeCell ref="B5:B6"/>
    <mergeCell ref="C5:D5"/>
    <mergeCell ref="A26:A27"/>
    <mergeCell ref="B26:B27"/>
    <mergeCell ref="C26:D26"/>
    <mergeCell ref="F4:H4"/>
    <mergeCell ref="H5:H6"/>
    <mergeCell ref="F25:H25"/>
    <mergeCell ref="Q70:Q71"/>
    <mergeCell ref="L70:L71"/>
    <mergeCell ref="M70:M71"/>
    <mergeCell ref="N70:N71"/>
    <mergeCell ref="O70:O71"/>
    <mergeCell ref="P70:P71"/>
    <mergeCell ref="Q26:Q27"/>
    <mergeCell ref="L48:L49"/>
    <mergeCell ref="M48:M49"/>
    <mergeCell ref="N48:N49"/>
    <mergeCell ref="O48:O49"/>
    <mergeCell ref="P48:P49"/>
    <mergeCell ref="Q48:Q49"/>
    <mergeCell ref="L26:L27"/>
    <mergeCell ref="M26:M27"/>
    <mergeCell ref="N26:N27"/>
    <mergeCell ref="O26:O27"/>
    <mergeCell ref="P26:P27"/>
  </mergeCells>
  <phoneticPr fontId="2" type="noConversion"/>
  <pageMargins left="0.23622047244094491" right="0.23622047244094491" top="1.3385826771653544" bottom="1.3385826771653544" header="0.31496062992125984" footer="0.31496062992125984"/>
  <pageSetup paperSize="9" orientation="landscape" horizontalDpi="4294967293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E43"/>
  <sheetViews>
    <sheetView topLeftCell="G7" zoomScaleNormal="100" workbookViewId="0">
      <selection activeCell="L26" sqref="L26:Q38"/>
    </sheetView>
  </sheetViews>
  <sheetFormatPr defaultRowHeight="15" x14ac:dyDescent="0.25"/>
  <cols>
    <col min="1" max="1" width="3" bestFit="1" customWidth="1"/>
    <col min="2" max="2" width="15.7109375" bestFit="1" customWidth="1"/>
    <col min="3" max="3" width="11.28515625" customWidth="1"/>
    <col min="4" max="4" width="11.7109375" customWidth="1"/>
    <col min="5" max="5" width="22.140625" customWidth="1"/>
    <col min="6" max="6" width="11" customWidth="1"/>
    <col min="7" max="7" width="10.42578125" customWidth="1"/>
    <col min="8" max="8" width="11.28515625" customWidth="1"/>
    <col min="9" max="9" width="11.85546875" customWidth="1"/>
    <col min="10" max="10" width="10.5703125" customWidth="1"/>
    <col min="11" max="11" width="10.85546875" customWidth="1"/>
    <col min="12" max="12" width="18.5703125" customWidth="1"/>
    <col min="13" max="15" width="10.85546875" customWidth="1"/>
    <col min="16" max="16" width="16.7109375" customWidth="1"/>
    <col min="17" max="17" width="13.7109375" customWidth="1"/>
    <col min="19" max="19" width="4.140625" customWidth="1"/>
    <col min="20" max="20" width="17.140625" customWidth="1"/>
    <col min="21" max="21" width="10.7109375" customWidth="1"/>
    <col min="22" max="22" width="10.5703125" customWidth="1"/>
    <col min="23" max="23" width="12.5703125" customWidth="1"/>
    <col min="24" max="24" width="10.7109375" customWidth="1"/>
    <col min="25" max="25" width="21.5703125" customWidth="1"/>
    <col min="26" max="27" width="11" customWidth="1"/>
    <col min="28" max="28" width="10.5703125" customWidth="1"/>
    <col min="29" max="29" width="12" customWidth="1"/>
    <col min="30" max="30" width="12.28515625" customWidth="1"/>
    <col min="31" max="31" width="11.140625" customWidth="1"/>
  </cols>
  <sheetData>
    <row r="2" spans="1:31" ht="18.75" x14ac:dyDescent="0.3">
      <c r="A2" s="198" t="s">
        <v>69</v>
      </c>
      <c r="B2" s="198"/>
      <c r="C2" s="198"/>
      <c r="D2" s="198"/>
      <c r="E2" s="198"/>
      <c r="F2" s="198"/>
      <c r="G2" s="198"/>
      <c r="H2" s="198"/>
      <c r="I2" s="198"/>
      <c r="J2" s="198"/>
      <c r="K2" s="198"/>
      <c r="L2" s="134"/>
      <c r="M2" s="134"/>
      <c r="N2" s="134"/>
      <c r="O2" s="134"/>
      <c r="P2" s="134"/>
      <c r="Q2" s="134"/>
      <c r="R2" s="132"/>
      <c r="S2" s="198" t="s">
        <v>69</v>
      </c>
      <c r="T2" s="198"/>
      <c r="U2" s="198"/>
      <c r="V2" s="198"/>
      <c r="W2" s="198"/>
      <c r="X2" s="198"/>
      <c r="Y2" s="198"/>
      <c r="Z2" s="198"/>
      <c r="AA2" s="198"/>
      <c r="AB2" s="198"/>
      <c r="AC2" s="198"/>
      <c r="AD2" s="198"/>
      <c r="AE2" s="198"/>
    </row>
    <row r="3" spans="1:31" ht="15.75" thickBot="1" x14ac:dyDescent="0.3">
      <c r="C3" s="18"/>
      <c r="D3" s="18"/>
    </row>
    <row r="4" spans="1:31" ht="31.5" customHeight="1" thickTop="1" thickBot="1" x14ac:dyDescent="0.3">
      <c r="F4" s="187" t="s">
        <v>152</v>
      </c>
      <c r="G4" s="188"/>
      <c r="H4" s="189"/>
      <c r="I4" s="174" t="s">
        <v>151</v>
      </c>
      <c r="J4" s="175"/>
      <c r="K4" s="176"/>
      <c r="L4" s="153"/>
      <c r="M4" s="153"/>
      <c r="N4" s="153"/>
      <c r="O4" s="153"/>
      <c r="P4" s="153"/>
      <c r="Q4" s="153"/>
      <c r="Z4" s="187" t="s">
        <v>152</v>
      </c>
      <c r="AA4" s="188"/>
      <c r="AB4" s="189"/>
      <c r="AC4" s="174" t="s">
        <v>151</v>
      </c>
      <c r="AD4" s="175"/>
      <c r="AE4" s="176"/>
    </row>
    <row r="5" spans="1:31" ht="43.5" customHeight="1" thickTop="1" thickBot="1" x14ac:dyDescent="0.3">
      <c r="A5" s="177" t="s">
        <v>0</v>
      </c>
      <c r="B5" s="179" t="s">
        <v>1</v>
      </c>
      <c r="C5" s="183" t="s">
        <v>2</v>
      </c>
      <c r="D5" s="184"/>
      <c r="E5" s="181" t="s">
        <v>3</v>
      </c>
      <c r="F5" s="190" t="s">
        <v>38</v>
      </c>
      <c r="G5" s="191"/>
      <c r="H5" s="185" t="s">
        <v>37</v>
      </c>
      <c r="I5" s="192" t="s">
        <v>150</v>
      </c>
      <c r="J5" s="193"/>
      <c r="K5" s="173" t="s">
        <v>48</v>
      </c>
      <c r="L5" s="166" t="s">
        <v>243</v>
      </c>
      <c r="M5" s="168" t="s">
        <v>241</v>
      </c>
      <c r="N5" s="168" t="s">
        <v>185</v>
      </c>
      <c r="O5" s="168" t="s">
        <v>183</v>
      </c>
      <c r="P5" s="168" t="s">
        <v>244</v>
      </c>
      <c r="Q5" s="168" t="s">
        <v>245</v>
      </c>
      <c r="S5" s="177" t="s">
        <v>0</v>
      </c>
      <c r="T5" s="179" t="s">
        <v>1</v>
      </c>
      <c r="U5" s="194" t="s">
        <v>2</v>
      </c>
      <c r="V5" s="195"/>
      <c r="W5" s="195"/>
      <c r="X5" s="196"/>
      <c r="Y5" s="181" t="s">
        <v>3</v>
      </c>
      <c r="Z5" s="197" t="s">
        <v>38</v>
      </c>
      <c r="AA5" s="197"/>
      <c r="AB5" s="185" t="s">
        <v>37</v>
      </c>
      <c r="AC5" s="192" t="s">
        <v>150</v>
      </c>
      <c r="AD5" s="193"/>
      <c r="AE5" s="171" t="s">
        <v>48</v>
      </c>
    </row>
    <row r="6" spans="1:31" ht="15" customHeight="1" thickTop="1" thickBot="1" x14ac:dyDescent="0.3">
      <c r="A6" s="178"/>
      <c r="B6" s="180"/>
      <c r="C6" s="19" t="s">
        <v>4</v>
      </c>
      <c r="D6" s="19" t="s">
        <v>5</v>
      </c>
      <c r="E6" s="182"/>
      <c r="F6" s="78" t="s">
        <v>197</v>
      </c>
      <c r="G6" s="78" t="s">
        <v>198</v>
      </c>
      <c r="H6" s="186"/>
      <c r="I6" s="80" t="s">
        <v>197</v>
      </c>
      <c r="J6" s="79" t="s">
        <v>198</v>
      </c>
      <c r="K6" s="173"/>
      <c r="L6" s="167"/>
      <c r="M6" s="169"/>
      <c r="N6" s="169"/>
      <c r="O6" s="169"/>
      <c r="P6" s="169"/>
      <c r="Q6" s="169"/>
      <c r="S6" s="178"/>
      <c r="T6" s="180"/>
      <c r="U6" s="28" t="s">
        <v>44</v>
      </c>
      <c r="V6" s="19" t="s">
        <v>4</v>
      </c>
      <c r="W6" s="29" t="s">
        <v>45</v>
      </c>
      <c r="X6" s="19" t="s">
        <v>5</v>
      </c>
      <c r="Y6" s="182"/>
      <c r="Z6" s="78" t="s">
        <v>197</v>
      </c>
      <c r="AA6" s="52" t="s">
        <v>198</v>
      </c>
      <c r="AB6" s="186"/>
      <c r="AC6" s="79" t="s">
        <v>197</v>
      </c>
      <c r="AD6" s="80" t="s">
        <v>198</v>
      </c>
      <c r="AE6" s="172"/>
    </row>
    <row r="7" spans="1:31" ht="16.5" thickTop="1" thickBot="1" x14ac:dyDescent="0.3">
      <c r="A7" s="30">
        <v>1</v>
      </c>
      <c r="B7" s="1" t="s">
        <v>6</v>
      </c>
      <c r="C7" s="2">
        <v>53</v>
      </c>
      <c r="D7" s="2">
        <v>2</v>
      </c>
      <c r="E7" s="20">
        <f>C7*5+D7*9</f>
        <v>283</v>
      </c>
      <c r="F7" s="44">
        <f>'liczba dni zwłoki'!$E$5</f>
        <v>455</v>
      </c>
      <c r="G7" s="44">
        <f>'liczba dni zwłoki'!$F$5</f>
        <v>132</v>
      </c>
      <c r="H7" s="47">
        <f>ROUND(((E7*0.1*F7)/365)+((E7*0.08*G7)/365),0)</f>
        <v>43</v>
      </c>
      <c r="I7" s="45">
        <f>'liczba dni zwłoki'!$H$5</f>
        <v>323</v>
      </c>
      <c r="J7" s="45">
        <f>'liczba dni zwłoki'!$I$5</f>
        <v>130</v>
      </c>
      <c r="K7" s="46">
        <f>ROUND((((E7*0.1*I7)/365)+((E7*0.08*J7)/365)),0)</f>
        <v>33</v>
      </c>
      <c r="L7" s="156">
        <f>(E7+K7)/E7</f>
        <v>1.11660777385159</v>
      </c>
      <c r="M7" s="157">
        <f>E7/L7</f>
        <v>253.44620253164558</v>
      </c>
      <c r="N7" s="158">
        <f>E7-M7</f>
        <v>29.553797468354418</v>
      </c>
      <c r="O7" s="158">
        <f>M7+N7</f>
        <v>283</v>
      </c>
      <c r="P7" s="158">
        <f>O7</f>
        <v>283</v>
      </c>
      <c r="Q7" s="158"/>
      <c r="S7" s="30">
        <v>11</v>
      </c>
      <c r="T7" s="1" t="s">
        <v>39</v>
      </c>
      <c r="U7" s="91">
        <v>46</v>
      </c>
      <c r="V7" s="81">
        <v>0</v>
      </c>
      <c r="W7" s="91">
        <v>2</v>
      </c>
      <c r="X7" s="82">
        <v>0</v>
      </c>
      <c r="Y7" s="20">
        <f>U7*6+V7*5+W7*10+X7*9</f>
        <v>296</v>
      </c>
      <c r="Z7" s="44">
        <f>'liczba dni zwłoki'!$E$15</f>
        <v>149</v>
      </c>
      <c r="AA7" s="44">
        <f>'liczba dni zwłoki'!$F$15</f>
        <v>132</v>
      </c>
      <c r="AB7" s="43">
        <f>ROUND((((Y7*0.1*Z7)/365)+((Y7*0.08*AA7)/365)),0)</f>
        <v>21</v>
      </c>
      <c r="AC7" s="45">
        <f>'liczba dni zwłoki'!$H$15</f>
        <v>106</v>
      </c>
      <c r="AD7" s="45">
        <f>'liczba dni zwłoki'!$I$15</f>
        <v>130</v>
      </c>
      <c r="AE7" s="45">
        <f>ROUND((((Y7*0.1*AC7)/365)+((Y7*0.08*AD7)/365)),0)</f>
        <v>17</v>
      </c>
    </row>
    <row r="8" spans="1:31" ht="16.5" thickTop="1" thickBot="1" x14ac:dyDescent="0.3">
      <c r="A8" s="30">
        <v>2</v>
      </c>
      <c r="B8" s="1" t="s">
        <v>7</v>
      </c>
      <c r="C8" s="2">
        <v>53</v>
      </c>
      <c r="D8" s="2">
        <v>2</v>
      </c>
      <c r="E8" s="20">
        <f>+C8*5+D8*9</f>
        <v>283</v>
      </c>
      <c r="F8" s="44">
        <f>'liczba dni zwłoki'!$E$6</f>
        <v>422</v>
      </c>
      <c r="G8" s="44">
        <f>'liczba dni zwłoki'!$F$6</f>
        <v>132</v>
      </c>
      <c r="H8" s="47">
        <f t="shared" ref="H8:H16" si="0">ROUND(((E8*0.1*F8)/365)+((E8*0.08*G8)/365),0)</f>
        <v>41</v>
      </c>
      <c r="I8" s="45">
        <f>'liczba dni zwłoki'!$H$6</f>
        <v>290</v>
      </c>
      <c r="J8" s="45">
        <f>'liczba dni zwłoki'!$I$6</f>
        <v>130</v>
      </c>
      <c r="K8" s="46">
        <f t="shared" ref="K8:K16" si="1">ROUND((((E8*0.1*I8)/365)+((E8*0.08*J8)/365)),0)</f>
        <v>31</v>
      </c>
      <c r="L8" s="156">
        <f t="shared" ref="L8:L11" si="2">(E8+K8)/E8</f>
        <v>1.1095406360424027</v>
      </c>
      <c r="M8" s="157">
        <f t="shared" ref="M8:M16" si="3">E8/L8</f>
        <v>255.06050955414014</v>
      </c>
      <c r="N8" s="158">
        <f t="shared" ref="N8:N17" si="4">E8-M8</f>
        <v>27.93949044585986</v>
      </c>
      <c r="O8" s="158">
        <f t="shared" ref="O8:O17" si="5">M8+N8</f>
        <v>283</v>
      </c>
      <c r="P8" s="158">
        <f t="shared" ref="P8:P15" si="6">O8</f>
        <v>283</v>
      </c>
      <c r="Q8" s="158"/>
      <c r="S8" s="30">
        <v>12</v>
      </c>
      <c r="T8" s="1" t="s">
        <v>40</v>
      </c>
      <c r="U8" s="91">
        <v>46</v>
      </c>
      <c r="V8" s="81">
        <v>0</v>
      </c>
      <c r="W8" s="91">
        <v>2</v>
      </c>
      <c r="X8" s="82">
        <v>0</v>
      </c>
      <c r="Y8" s="20">
        <f t="shared" ref="Y8:Y15" si="7">U8*6+V8*5+W8*10+X8*9</f>
        <v>296</v>
      </c>
      <c r="Z8" s="44">
        <f>'liczba dni zwłoki'!$E$16</f>
        <v>120</v>
      </c>
      <c r="AA8" s="44">
        <f>'liczba dni zwłoki'!$F$16</f>
        <v>132</v>
      </c>
      <c r="AB8" s="43">
        <f t="shared" ref="AB8:AB12" si="8">ROUND((((Y8*0.1*Z8)/365)+((Y8*0.08*AA8)/365)),0)</f>
        <v>18</v>
      </c>
      <c r="AC8" s="45">
        <f>'liczba dni zwłoki'!$H$16</f>
        <v>77</v>
      </c>
      <c r="AD8" s="45">
        <f>'liczba dni zwłoki'!$I$16</f>
        <v>130</v>
      </c>
      <c r="AE8" s="45">
        <f t="shared" ref="AE8:AE12" si="9">ROUND((((Y8*0.1*AC8)/365)+((Y8*0.08*AD8)/365)),0)</f>
        <v>15</v>
      </c>
    </row>
    <row r="9" spans="1:31" ht="16.5" thickTop="1" thickBot="1" x14ac:dyDescent="0.3">
      <c r="A9" s="30">
        <v>3</v>
      </c>
      <c r="B9" s="1" t="s">
        <v>8</v>
      </c>
      <c r="C9" s="2">
        <v>53</v>
      </c>
      <c r="D9" s="2">
        <v>2</v>
      </c>
      <c r="E9" s="20">
        <f>C9*5+D9*9</f>
        <v>283</v>
      </c>
      <c r="F9" s="44">
        <f>'liczba dni zwłoki'!$E$7</f>
        <v>393</v>
      </c>
      <c r="G9" s="44">
        <f>'liczba dni zwłoki'!$F$7</f>
        <v>132</v>
      </c>
      <c r="H9" s="47">
        <f t="shared" si="0"/>
        <v>39</v>
      </c>
      <c r="I9" s="45">
        <f>'liczba dni zwłoki'!$H$7</f>
        <v>261</v>
      </c>
      <c r="J9" s="45">
        <f>'liczba dni zwłoki'!$I$7</f>
        <v>130</v>
      </c>
      <c r="K9" s="46">
        <f t="shared" si="1"/>
        <v>28</v>
      </c>
      <c r="L9" s="156">
        <f t="shared" si="2"/>
        <v>1.0989399293286219</v>
      </c>
      <c r="M9" s="157">
        <f t="shared" si="3"/>
        <v>257.52090032154342</v>
      </c>
      <c r="N9" s="158">
        <f t="shared" si="4"/>
        <v>25.479099678456578</v>
      </c>
      <c r="O9" s="158">
        <f t="shared" si="5"/>
        <v>283</v>
      </c>
      <c r="P9" s="158">
        <f t="shared" si="6"/>
        <v>283</v>
      </c>
      <c r="Q9" s="158"/>
      <c r="S9" s="30">
        <v>13</v>
      </c>
      <c r="T9" s="1" t="s">
        <v>41</v>
      </c>
      <c r="U9" s="91">
        <v>47</v>
      </c>
      <c r="V9" s="81">
        <v>0</v>
      </c>
      <c r="W9" s="91">
        <v>1</v>
      </c>
      <c r="X9" s="82">
        <v>0</v>
      </c>
      <c r="Y9" s="20">
        <f t="shared" si="7"/>
        <v>292</v>
      </c>
      <c r="Z9" s="44">
        <f>'liczba dni zwłoki'!$E$17</f>
        <v>90</v>
      </c>
      <c r="AA9" s="44">
        <f>'liczba dni zwłoki'!$F$17</f>
        <v>132</v>
      </c>
      <c r="AB9" s="43">
        <f t="shared" si="8"/>
        <v>16</v>
      </c>
      <c r="AC9" s="45">
        <f>'liczba dni zwłoki'!$H$17</f>
        <v>47</v>
      </c>
      <c r="AD9" s="45">
        <f>'liczba dni zwłoki'!$I$17</f>
        <v>130</v>
      </c>
      <c r="AE9" s="45">
        <f t="shared" si="9"/>
        <v>12</v>
      </c>
    </row>
    <row r="10" spans="1:31" ht="16.5" thickTop="1" thickBot="1" x14ac:dyDescent="0.3">
      <c r="A10" s="30">
        <v>4</v>
      </c>
      <c r="B10" s="1" t="s">
        <v>9</v>
      </c>
      <c r="C10" s="2">
        <v>53</v>
      </c>
      <c r="D10" s="2">
        <v>2</v>
      </c>
      <c r="E10" s="20">
        <f>C10*5+D10*9</f>
        <v>283</v>
      </c>
      <c r="F10" s="44">
        <f>'liczba dni zwłoki'!$E$8</f>
        <v>363</v>
      </c>
      <c r="G10" s="44">
        <f>'liczba dni zwłoki'!$F$8</f>
        <v>132</v>
      </c>
      <c r="H10" s="47">
        <f t="shared" si="0"/>
        <v>36</v>
      </c>
      <c r="I10" s="45">
        <f>'liczba dni zwłoki'!$H$8</f>
        <v>231</v>
      </c>
      <c r="J10" s="45">
        <f>'liczba dni zwłoki'!$I$8</f>
        <v>130</v>
      </c>
      <c r="K10" s="46">
        <f t="shared" si="1"/>
        <v>26</v>
      </c>
      <c r="L10" s="156">
        <f t="shared" si="2"/>
        <v>1.0918727915194346</v>
      </c>
      <c r="M10" s="157">
        <f t="shared" si="3"/>
        <v>259.1877022653722</v>
      </c>
      <c r="N10" s="158">
        <f t="shared" si="4"/>
        <v>23.812297734627805</v>
      </c>
      <c r="O10" s="158">
        <f t="shared" si="5"/>
        <v>283</v>
      </c>
      <c r="P10" s="158">
        <f t="shared" si="6"/>
        <v>283</v>
      </c>
      <c r="Q10" s="158"/>
      <c r="S10" s="30">
        <v>14</v>
      </c>
      <c r="T10" s="1" t="s">
        <v>42</v>
      </c>
      <c r="U10" s="91">
        <v>47</v>
      </c>
      <c r="V10" s="81">
        <v>0</v>
      </c>
      <c r="W10" s="91">
        <v>1</v>
      </c>
      <c r="X10" s="82">
        <v>0</v>
      </c>
      <c r="Y10" s="20">
        <f t="shared" si="7"/>
        <v>292</v>
      </c>
      <c r="Z10" s="44">
        <f>'liczba dni zwłoki'!$E$18</f>
        <v>58</v>
      </c>
      <c r="AA10" s="44">
        <f>'liczba dni zwłoki'!$F$18</f>
        <v>132</v>
      </c>
      <c r="AB10" s="43">
        <f t="shared" si="8"/>
        <v>13</v>
      </c>
      <c r="AC10" s="45">
        <f>'liczba dni zwłoki'!$H$18</f>
        <v>15</v>
      </c>
      <c r="AD10" s="45">
        <f>'liczba dni zwłoki'!$I$18</f>
        <v>130</v>
      </c>
      <c r="AE10" s="45">
        <f t="shared" si="9"/>
        <v>10</v>
      </c>
    </row>
    <row r="11" spans="1:31" ht="16.5" thickTop="1" thickBot="1" x14ac:dyDescent="0.3">
      <c r="A11" s="30">
        <v>5</v>
      </c>
      <c r="B11" s="1" t="s">
        <v>10</v>
      </c>
      <c r="C11" s="2">
        <v>50</v>
      </c>
      <c r="D11" s="2">
        <v>2</v>
      </c>
      <c r="E11" s="20">
        <f t="shared" ref="E11:E16" si="10">C11*5+D11*9</f>
        <v>268</v>
      </c>
      <c r="F11" s="44">
        <f>'liczba dni zwłoki'!$E$9</f>
        <v>330</v>
      </c>
      <c r="G11" s="44">
        <f>'liczba dni zwłoki'!$F$9</f>
        <v>132</v>
      </c>
      <c r="H11" s="47">
        <f t="shared" si="0"/>
        <v>32</v>
      </c>
      <c r="I11" s="45">
        <f>'liczba dni zwłoki'!$H$9</f>
        <v>198</v>
      </c>
      <c r="J11" s="45">
        <f>'liczba dni zwłoki'!$I$9</f>
        <v>130</v>
      </c>
      <c r="K11" s="46">
        <f t="shared" si="1"/>
        <v>22</v>
      </c>
      <c r="L11" s="156">
        <f t="shared" si="2"/>
        <v>1.0820895522388059</v>
      </c>
      <c r="M11" s="157">
        <f t="shared" si="3"/>
        <v>247.66896551724139</v>
      </c>
      <c r="N11" s="158">
        <f t="shared" si="4"/>
        <v>20.331034482758611</v>
      </c>
      <c r="O11" s="158">
        <f t="shared" si="5"/>
        <v>268</v>
      </c>
      <c r="P11" s="158">
        <f t="shared" si="6"/>
        <v>268</v>
      </c>
      <c r="Q11" s="158"/>
      <c r="S11" s="30">
        <v>15</v>
      </c>
      <c r="T11" s="1" t="s">
        <v>43</v>
      </c>
      <c r="U11" s="91">
        <v>47</v>
      </c>
      <c r="V11" s="81">
        <v>0</v>
      </c>
      <c r="W11" s="91">
        <v>1</v>
      </c>
      <c r="X11" s="82">
        <v>0</v>
      </c>
      <c r="Y11" s="20">
        <f t="shared" si="7"/>
        <v>292</v>
      </c>
      <c r="Z11" s="44">
        <f>'liczba dni zwłoki'!$E$19</f>
        <v>28</v>
      </c>
      <c r="AA11" s="44">
        <f>'liczba dni zwłoki'!$F$19</f>
        <v>132</v>
      </c>
      <c r="AB11" s="43">
        <f t="shared" si="8"/>
        <v>11</v>
      </c>
      <c r="AC11" s="45">
        <f>'liczba dni zwłoki'!$H$19</f>
        <v>0</v>
      </c>
      <c r="AD11" s="45">
        <f>'liczba dni zwłoki'!$I$19</f>
        <v>130</v>
      </c>
      <c r="AE11" s="45">
        <f t="shared" si="9"/>
        <v>8</v>
      </c>
    </row>
    <row r="12" spans="1:31" ht="16.5" thickTop="1" thickBot="1" x14ac:dyDescent="0.3">
      <c r="A12" s="30">
        <v>6</v>
      </c>
      <c r="B12" s="1" t="s">
        <v>11</v>
      </c>
      <c r="C12" s="2">
        <v>50</v>
      </c>
      <c r="D12" s="2">
        <v>2</v>
      </c>
      <c r="E12" s="20">
        <f t="shared" si="10"/>
        <v>268</v>
      </c>
      <c r="F12" s="44">
        <f>'liczba dni zwłoki'!$E$10</f>
        <v>302</v>
      </c>
      <c r="G12" s="44">
        <f>'liczba dni zwłoki'!$F$10</f>
        <v>132</v>
      </c>
      <c r="H12" s="47">
        <f t="shared" si="0"/>
        <v>30</v>
      </c>
      <c r="I12" s="45">
        <f>'liczba dni zwłoki'!$H$10</f>
        <v>170</v>
      </c>
      <c r="J12" s="45">
        <f>'liczba dni zwłoki'!$I$10</f>
        <v>130</v>
      </c>
      <c r="K12" s="46">
        <f t="shared" si="1"/>
        <v>20</v>
      </c>
      <c r="L12" s="156">
        <f>(E12+K12)/E12</f>
        <v>1.0746268656716418</v>
      </c>
      <c r="M12" s="157">
        <f t="shared" si="3"/>
        <v>249.38888888888889</v>
      </c>
      <c r="N12" s="158">
        <f t="shared" si="4"/>
        <v>18.611111111111114</v>
      </c>
      <c r="O12" s="158">
        <f t="shared" si="5"/>
        <v>268</v>
      </c>
      <c r="P12" s="158">
        <f t="shared" si="6"/>
        <v>268</v>
      </c>
      <c r="Q12" s="158"/>
      <c r="S12" s="30">
        <v>16</v>
      </c>
      <c r="T12" s="1" t="s">
        <v>188</v>
      </c>
      <c r="U12" s="91">
        <v>47</v>
      </c>
      <c r="V12" s="81">
        <v>0</v>
      </c>
      <c r="W12" s="91">
        <v>1</v>
      </c>
      <c r="X12" s="82">
        <v>0</v>
      </c>
      <c r="Y12" s="20">
        <f t="shared" si="7"/>
        <v>292</v>
      </c>
      <c r="Z12" s="44">
        <f>'liczba dni zwłoki'!$E$20</f>
        <v>0</v>
      </c>
      <c r="AA12" s="44">
        <f>'liczba dni zwłoki'!$F$20</f>
        <v>130</v>
      </c>
      <c r="AB12" s="43">
        <f t="shared" si="8"/>
        <v>8</v>
      </c>
      <c r="AC12" s="45">
        <f>'liczba dni zwłoki'!$H$20</f>
        <v>0</v>
      </c>
      <c r="AD12" s="45">
        <f>'liczba dni zwłoki'!$I$20</f>
        <v>129</v>
      </c>
      <c r="AE12" s="45">
        <f t="shared" si="9"/>
        <v>8</v>
      </c>
    </row>
    <row r="13" spans="1:31" ht="16.5" thickTop="1" thickBot="1" x14ac:dyDescent="0.3">
      <c r="A13" s="30">
        <v>7</v>
      </c>
      <c r="B13" s="1" t="s">
        <v>12</v>
      </c>
      <c r="C13" s="2">
        <v>50</v>
      </c>
      <c r="D13" s="2">
        <v>2</v>
      </c>
      <c r="E13" s="20">
        <f t="shared" si="10"/>
        <v>268</v>
      </c>
      <c r="F13" s="44">
        <f>'liczba dni zwłoki'!$E$11</f>
        <v>271</v>
      </c>
      <c r="G13" s="44">
        <f>'liczba dni zwłoki'!$F$11</f>
        <v>132</v>
      </c>
      <c r="H13" s="47">
        <f t="shared" si="0"/>
        <v>28</v>
      </c>
      <c r="I13" s="45">
        <f>'liczba dni zwłoki'!$H$11</f>
        <v>144</v>
      </c>
      <c r="J13" s="45">
        <f>'liczba dni zwłoki'!$I$11</f>
        <v>130</v>
      </c>
      <c r="K13" s="46">
        <f t="shared" si="1"/>
        <v>18</v>
      </c>
      <c r="L13" s="156">
        <f t="shared" ref="L13:L16" si="11">(E13+K13)/E13</f>
        <v>1.0671641791044777</v>
      </c>
      <c r="M13" s="157">
        <f t="shared" si="3"/>
        <v>251.13286713286712</v>
      </c>
      <c r="N13" s="158">
        <f t="shared" si="4"/>
        <v>16.867132867132881</v>
      </c>
      <c r="O13" s="158">
        <f t="shared" si="5"/>
        <v>268</v>
      </c>
      <c r="P13" s="158">
        <f t="shared" si="6"/>
        <v>268</v>
      </c>
      <c r="Q13" s="158"/>
      <c r="S13" s="30">
        <v>17</v>
      </c>
      <c r="T13" s="1" t="s">
        <v>189</v>
      </c>
      <c r="U13" s="91">
        <v>47</v>
      </c>
      <c r="V13" s="81">
        <v>0</v>
      </c>
      <c r="W13" s="91">
        <v>1</v>
      </c>
      <c r="X13" s="82">
        <v>0</v>
      </c>
      <c r="Y13" s="20">
        <f t="shared" si="7"/>
        <v>292</v>
      </c>
      <c r="Z13" s="44">
        <f>'liczba dni zwłoki'!$E$21</f>
        <v>0</v>
      </c>
      <c r="AA13" s="44">
        <f>'liczba dni zwłoki'!$F$21</f>
        <v>99</v>
      </c>
      <c r="AB13" s="43">
        <v>0</v>
      </c>
      <c r="AC13" s="45">
        <f>'liczba dni zwłoki'!$H$21</f>
        <v>0</v>
      </c>
      <c r="AD13" s="45">
        <f>'liczba dni zwłoki'!$I$21</f>
        <v>99</v>
      </c>
      <c r="AE13" s="45">
        <v>0</v>
      </c>
    </row>
    <row r="14" spans="1:31" ht="16.5" thickTop="1" thickBot="1" x14ac:dyDescent="0.3">
      <c r="A14" s="30">
        <v>8</v>
      </c>
      <c r="B14" s="1" t="s">
        <v>13</v>
      </c>
      <c r="C14" s="2">
        <v>50</v>
      </c>
      <c r="D14" s="2">
        <v>2</v>
      </c>
      <c r="E14" s="20">
        <f t="shared" si="10"/>
        <v>268</v>
      </c>
      <c r="F14" s="44">
        <f>'liczba dni zwłoki'!$E$12</f>
        <v>240</v>
      </c>
      <c r="G14" s="44">
        <f>'liczba dni zwłoki'!$F$12</f>
        <v>132</v>
      </c>
      <c r="H14" s="47">
        <f t="shared" si="0"/>
        <v>25</v>
      </c>
      <c r="I14" s="45">
        <f>'liczba dni zwłoki'!$H$12</f>
        <v>144</v>
      </c>
      <c r="J14" s="45">
        <f>'liczba dni zwłoki'!$I$12</f>
        <v>130</v>
      </c>
      <c r="K14" s="46">
        <f t="shared" si="1"/>
        <v>18</v>
      </c>
      <c r="L14" s="156">
        <f t="shared" si="11"/>
        <v>1.0671641791044777</v>
      </c>
      <c r="M14" s="157">
        <f t="shared" si="3"/>
        <v>251.13286713286712</v>
      </c>
      <c r="N14" s="158">
        <f t="shared" si="4"/>
        <v>16.867132867132881</v>
      </c>
      <c r="O14" s="158">
        <f t="shared" si="5"/>
        <v>268</v>
      </c>
      <c r="P14" s="158">
        <f t="shared" si="6"/>
        <v>268</v>
      </c>
      <c r="Q14" s="158"/>
      <c r="S14" s="30">
        <v>18</v>
      </c>
      <c r="T14" s="1" t="s">
        <v>190</v>
      </c>
      <c r="U14" s="91">
        <v>47</v>
      </c>
      <c r="V14" s="81">
        <v>0</v>
      </c>
      <c r="W14" s="91">
        <v>1</v>
      </c>
      <c r="X14" s="82">
        <v>0</v>
      </c>
      <c r="Y14" s="20">
        <f t="shared" si="7"/>
        <v>292</v>
      </c>
      <c r="Z14" s="44">
        <f>'liczba dni zwłoki'!$E$22</f>
        <v>0</v>
      </c>
      <c r="AA14" s="44">
        <f>'liczba dni zwłoki'!$F$22</f>
        <v>69</v>
      </c>
      <c r="AB14" s="43">
        <v>0</v>
      </c>
      <c r="AC14" s="45">
        <f>'liczba dni zwłoki'!$H$22</f>
        <v>0</v>
      </c>
      <c r="AD14" s="45">
        <f>'liczba dni zwłoki'!$I$22</f>
        <v>69</v>
      </c>
      <c r="AE14" s="45">
        <v>0</v>
      </c>
    </row>
    <row r="15" spans="1:31" ht="16.5" thickTop="1" thickBot="1" x14ac:dyDescent="0.3">
      <c r="A15" s="30">
        <v>9</v>
      </c>
      <c r="B15" s="1" t="s">
        <v>14</v>
      </c>
      <c r="C15" s="2">
        <v>50</v>
      </c>
      <c r="D15" s="2">
        <v>2</v>
      </c>
      <c r="E15" s="20">
        <f t="shared" si="10"/>
        <v>268</v>
      </c>
      <c r="F15" s="44">
        <f>'liczba dni zwłoki'!$E$13</f>
        <v>212</v>
      </c>
      <c r="G15" s="44">
        <f>'liczba dni zwłoki'!$F$13</f>
        <v>132</v>
      </c>
      <c r="H15" s="47">
        <f t="shared" si="0"/>
        <v>23</v>
      </c>
      <c r="I15" s="45">
        <f>'liczba dni zwłoki'!$H$13</f>
        <v>144</v>
      </c>
      <c r="J15" s="45">
        <f>'liczba dni zwłoki'!$I$13</f>
        <v>130</v>
      </c>
      <c r="K15" s="46">
        <f t="shared" si="1"/>
        <v>18</v>
      </c>
      <c r="L15" s="156">
        <f t="shared" si="11"/>
        <v>1.0671641791044777</v>
      </c>
      <c r="M15" s="157">
        <f t="shared" si="3"/>
        <v>251.13286713286712</v>
      </c>
      <c r="N15" s="158">
        <f t="shared" si="4"/>
        <v>16.867132867132881</v>
      </c>
      <c r="O15" s="158">
        <f t="shared" si="5"/>
        <v>268</v>
      </c>
      <c r="P15" s="158">
        <f t="shared" si="6"/>
        <v>268</v>
      </c>
      <c r="Q15" s="158"/>
      <c r="S15" s="30">
        <v>19</v>
      </c>
      <c r="T15" s="1" t="s">
        <v>240</v>
      </c>
      <c r="U15" s="122">
        <v>47</v>
      </c>
      <c r="V15" s="81">
        <v>0</v>
      </c>
      <c r="W15" s="122">
        <v>1</v>
      </c>
      <c r="X15" s="82">
        <v>0</v>
      </c>
      <c r="Y15" s="20">
        <f t="shared" si="7"/>
        <v>292</v>
      </c>
      <c r="Z15" s="44">
        <f>'liczba dni zwłoki'!$E$23</f>
        <v>0</v>
      </c>
      <c r="AA15" s="44">
        <f>'liczba dni zwłoki'!$F$23</f>
        <v>36</v>
      </c>
      <c r="AB15" s="43">
        <v>0</v>
      </c>
      <c r="AC15" s="45">
        <f>'liczba dni zwłoki'!$H$23</f>
        <v>0</v>
      </c>
      <c r="AD15" s="45">
        <f>'liczba dni zwłoki'!$I$23</f>
        <v>36</v>
      </c>
      <c r="AE15" s="45">
        <v>0</v>
      </c>
    </row>
    <row r="16" spans="1:31" ht="16.5" thickTop="1" thickBot="1" x14ac:dyDescent="0.3">
      <c r="A16" s="30">
        <v>10</v>
      </c>
      <c r="B16" s="1" t="s">
        <v>36</v>
      </c>
      <c r="C16" s="2">
        <v>50</v>
      </c>
      <c r="D16" s="22">
        <v>2</v>
      </c>
      <c r="E16" s="23">
        <f t="shared" si="10"/>
        <v>268</v>
      </c>
      <c r="F16" s="44">
        <f>'liczba dni zwłoki'!$E$14</f>
        <v>181</v>
      </c>
      <c r="G16" s="44">
        <f>'liczba dni zwłoki'!$F$14</f>
        <v>132</v>
      </c>
      <c r="H16" s="47">
        <f t="shared" si="0"/>
        <v>21</v>
      </c>
      <c r="I16" s="45">
        <f>'liczba dni zwłoki'!$H$14</f>
        <v>138</v>
      </c>
      <c r="J16" s="45">
        <f>'liczba dni zwłoki'!$I$14</f>
        <v>130</v>
      </c>
      <c r="K16" s="46">
        <f t="shared" si="1"/>
        <v>18</v>
      </c>
      <c r="L16" s="156">
        <f t="shared" si="11"/>
        <v>1.0671641791044777</v>
      </c>
      <c r="M16" s="157">
        <f t="shared" si="3"/>
        <v>251.13286713286712</v>
      </c>
      <c r="N16" s="158">
        <f t="shared" si="4"/>
        <v>16.867132867132881</v>
      </c>
      <c r="O16" s="158">
        <f t="shared" si="5"/>
        <v>268</v>
      </c>
      <c r="P16" s="158">
        <f>O16-Q16</f>
        <v>54.804637610300233</v>
      </c>
      <c r="Q16" s="158">
        <f>N17</f>
        <v>213.19536238969977</v>
      </c>
      <c r="X16" s="24" t="s">
        <v>47</v>
      </c>
      <c r="Y16" s="33">
        <f>SUM(Y7:Y15)</f>
        <v>2636</v>
      </c>
      <c r="Z16" s="33"/>
      <c r="AA16" s="33"/>
      <c r="AB16" s="34">
        <f>SUM(AB7:AB15)</f>
        <v>87</v>
      </c>
      <c r="AC16" s="34"/>
      <c r="AD16" s="34"/>
      <c r="AE16" s="34">
        <f>SUM(AE7:AE15)</f>
        <v>70</v>
      </c>
    </row>
    <row r="17" spans="1:31" ht="16.5" thickTop="1" thickBot="1" x14ac:dyDescent="0.3">
      <c r="A17" s="12"/>
      <c r="B17" s="13"/>
      <c r="C17" s="14"/>
      <c r="D17" s="35" t="s">
        <v>47</v>
      </c>
      <c r="E17" s="35">
        <f>SUM(E7:E16)</f>
        <v>2740</v>
      </c>
      <c r="F17" s="35"/>
      <c r="G17" s="35"/>
      <c r="H17" s="25">
        <f>SUM(H7:H16)</f>
        <v>318</v>
      </c>
      <c r="I17" s="25"/>
      <c r="J17" s="25"/>
      <c r="K17" s="25">
        <f t="shared" ref="K17" si="12">SUM(K7:K16)</f>
        <v>232</v>
      </c>
      <c r="L17" s="155"/>
      <c r="M17" s="159">
        <f>SUM(M7:M16)</f>
        <v>2526.8046376103002</v>
      </c>
      <c r="N17" s="159">
        <f t="shared" si="4"/>
        <v>213.19536238969977</v>
      </c>
      <c r="O17" s="159">
        <f t="shared" si="5"/>
        <v>2740</v>
      </c>
      <c r="P17" s="159">
        <f>SUM(P7:P16)</f>
        <v>2526.8046376103002</v>
      </c>
      <c r="Q17" s="159">
        <f>SUM(Q7:Q16)</f>
        <v>213.19536238969977</v>
      </c>
    </row>
    <row r="18" spans="1:31" ht="15.75" thickTop="1" x14ac:dyDescent="0.25">
      <c r="A18" s="3"/>
      <c r="B18" s="8"/>
      <c r="C18" s="4"/>
      <c r="D18" s="4"/>
      <c r="E18" s="15"/>
      <c r="F18" s="4"/>
      <c r="G18" s="4"/>
      <c r="H18" s="16"/>
      <c r="I18" s="16"/>
      <c r="J18" s="16"/>
    </row>
    <row r="19" spans="1:31" x14ac:dyDescent="0.25">
      <c r="A19" s="3"/>
      <c r="B19" s="8"/>
      <c r="C19" s="4"/>
      <c r="D19" s="4"/>
      <c r="E19" s="15"/>
      <c r="F19" s="4"/>
      <c r="G19" s="4"/>
      <c r="H19" s="16"/>
      <c r="I19" s="16"/>
      <c r="J19" s="16"/>
    </row>
    <row r="20" spans="1:31" x14ac:dyDescent="0.25">
      <c r="A20" s="3"/>
      <c r="B20" s="8"/>
      <c r="C20" s="4"/>
      <c r="D20" s="4"/>
      <c r="E20" s="15"/>
      <c r="F20" s="4"/>
      <c r="G20" s="4"/>
      <c r="H20" s="16"/>
      <c r="I20" s="16"/>
      <c r="J20" s="16"/>
    </row>
    <row r="21" spans="1:31" x14ac:dyDescent="0.25">
      <c r="A21" s="3"/>
      <c r="B21" s="8"/>
      <c r="C21" s="4"/>
      <c r="D21" s="4"/>
      <c r="E21" s="15"/>
      <c r="F21" s="4"/>
      <c r="G21" s="4"/>
      <c r="H21" s="16"/>
      <c r="I21" s="16"/>
      <c r="J21" s="16"/>
    </row>
    <row r="23" spans="1:31" ht="18.75" x14ac:dyDescent="0.3">
      <c r="A23" s="198" t="s">
        <v>70</v>
      </c>
      <c r="B23" s="198"/>
      <c r="C23" s="198"/>
      <c r="D23" s="198"/>
      <c r="E23" s="198"/>
      <c r="F23" s="198"/>
      <c r="G23" s="198"/>
      <c r="H23" s="198"/>
      <c r="I23" s="198"/>
      <c r="J23" s="198"/>
      <c r="K23" s="198"/>
      <c r="L23" s="134"/>
      <c r="M23" s="134"/>
      <c r="N23" s="134"/>
      <c r="O23" s="134"/>
      <c r="P23" s="134"/>
      <c r="Q23" s="134"/>
      <c r="R23" s="132"/>
      <c r="S23" s="198" t="s">
        <v>70</v>
      </c>
      <c r="T23" s="198"/>
      <c r="U23" s="198"/>
      <c r="V23" s="198"/>
      <c r="W23" s="198"/>
      <c r="X23" s="198"/>
      <c r="Y23" s="198"/>
      <c r="Z23" s="198"/>
      <c r="AA23" s="198"/>
      <c r="AB23" s="198"/>
      <c r="AC23" s="198"/>
      <c r="AD23" s="198"/>
      <c r="AE23" s="198"/>
    </row>
    <row r="24" spans="1:31" ht="15.75" thickBot="1" x14ac:dyDescent="0.3">
      <c r="C24" s="18"/>
      <c r="D24" s="18"/>
    </row>
    <row r="25" spans="1:31" ht="30.75" customHeight="1" thickTop="1" thickBot="1" x14ac:dyDescent="0.3">
      <c r="F25" s="187" t="s">
        <v>152</v>
      </c>
      <c r="G25" s="188"/>
      <c r="H25" s="189"/>
      <c r="I25" s="174" t="s">
        <v>151</v>
      </c>
      <c r="J25" s="175"/>
      <c r="K25" s="176"/>
      <c r="L25" s="153"/>
      <c r="M25" s="153"/>
      <c r="N25" s="153"/>
      <c r="O25" s="153"/>
      <c r="P25" s="153"/>
      <c r="Q25" s="153"/>
      <c r="Z25" s="187" t="s">
        <v>152</v>
      </c>
      <c r="AA25" s="188"/>
      <c r="AB25" s="189"/>
      <c r="AC25" s="174" t="s">
        <v>151</v>
      </c>
      <c r="AD25" s="175"/>
      <c r="AE25" s="176"/>
    </row>
    <row r="26" spans="1:31" ht="47.25" customHeight="1" thickTop="1" thickBot="1" x14ac:dyDescent="0.3">
      <c r="A26" s="177" t="s">
        <v>0</v>
      </c>
      <c r="B26" s="179" t="s">
        <v>1</v>
      </c>
      <c r="C26" s="183" t="s">
        <v>2</v>
      </c>
      <c r="D26" s="184"/>
      <c r="E26" s="181" t="s">
        <v>3</v>
      </c>
      <c r="F26" s="190" t="s">
        <v>38</v>
      </c>
      <c r="G26" s="191"/>
      <c r="H26" s="185" t="s">
        <v>37</v>
      </c>
      <c r="I26" s="192" t="s">
        <v>150</v>
      </c>
      <c r="J26" s="193"/>
      <c r="K26" s="173" t="s">
        <v>48</v>
      </c>
      <c r="L26" s="166" t="s">
        <v>243</v>
      </c>
      <c r="M26" s="168" t="s">
        <v>241</v>
      </c>
      <c r="N26" s="168" t="s">
        <v>185</v>
      </c>
      <c r="O26" s="168" t="s">
        <v>183</v>
      </c>
      <c r="P26" s="168" t="s">
        <v>244</v>
      </c>
      <c r="Q26" s="168" t="s">
        <v>245</v>
      </c>
      <c r="S26" s="177" t="s">
        <v>0</v>
      </c>
      <c r="T26" s="179" t="s">
        <v>1</v>
      </c>
      <c r="U26" s="194" t="s">
        <v>2</v>
      </c>
      <c r="V26" s="195"/>
      <c r="W26" s="195"/>
      <c r="X26" s="196"/>
      <c r="Y26" s="181" t="s">
        <v>3</v>
      </c>
      <c r="Z26" s="197" t="s">
        <v>38</v>
      </c>
      <c r="AA26" s="197"/>
      <c r="AB26" s="185" t="s">
        <v>37</v>
      </c>
      <c r="AC26" s="192" t="s">
        <v>150</v>
      </c>
      <c r="AD26" s="193"/>
      <c r="AE26" s="171" t="s">
        <v>48</v>
      </c>
    </row>
    <row r="27" spans="1:31" ht="18.75" customHeight="1" thickTop="1" thickBot="1" x14ac:dyDescent="0.3">
      <c r="A27" s="178"/>
      <c r="B27" s="180"/>
      <c r="C27" s="19" t="s">
        <v>4</v>
      </c>
      <c r="D27" s="19" t="s">
        <v>5</v>
      </c>
      <c r="E27" s="182"/>
      <c r="F27" s="78" t="s">
        <v>197</v>
      </c>
      <c r="G27" s="78" t="s">
        <v>198</v>
      </c>
      <c r="H27" s="186"/>
      <c r="I27" s="80" t="s">
        <v>197</v>
      </c>
      <c r="J27" s="79" t="s">
        <v>198</v>
      </c>
      <c r="K27" s="173"/>
      <c r="L27" s="167"/>
      <c r="M27" s="169"/>
      <c r="N27" s="169"/>
      <c r="O27" s="169"/>
      <c r="P27" s="169"/>
      <c r="Q27" s="169"/>
      <c r="S27" s="178"/>
      <c r="T27" s="180"/>
      <c r="U27" s="28" t="s">
        <v>44</v>
      </c>
      <c r="V27" s="19" t="s">
        <v>4</v>
      </c>
      <c r="W27" s="29" t="s">
        <v>45</v>
      </c>
      <c r="X27" s="19" t="s">
        <v>5</v>
      </c>
      <c r="Y27" s="182"/>
      <c r="Z27" s="78" t="s">
        <v>197</v>
      </c>
      <c r="AA27" s="52" t="s">
        <v>198</v>
      </c>
      <c r="AB27" s="186"/>
      <c r="AC27" s="79" t="s">
        <v>197</v>
      </c>
      <c r="AD27" s="80" t="s">
        <v>198</v>
      </c>
      <c r="AE27" s="172"/>
    </row>
    <row r="28" spans="1:31" ht="16.5" thickTop="1" thickBot="1" x14ac:dyDescent="0.3">
      <c r="A28" s="30">
        <v>1</v>
      </c>
      <c r="B28" s="1" t="s">
        <v>6</v>
      </c>
      <c r="C28" s="2">
        <v>45</v>
      </c>
      <c r="D28" s="2">
        <v>4</v>
      </c>
      <c r="E28" s="20">
        <f>C28*5+D28*9</f>
        <v>261</v>
      </c>
      <c r="F28" s="44">
        <f>'liczba dni zwłoki'!$E$5</f>
        <v>455</v>
      </c>
      <c r="G28" s="44">
        <f>'liczba dni zwłoki'!$F$5</f>
        <v>132</v>
      </c>
      <c r="H28" s="47">
        <f>ROUND(((E28*0.1*F28)/365)+((E28*0.08*G28)/365),0)</f>
        <v>40</v>
      </c>
      <c r="I28" s="45">
        <f>'liczba dni zwłoki'!$H$5</f>
        <v>323</v>
      </c>
      <c r="J28" s="45">
        <f>'liczba dni zwłoki'!$I$5</f>
        <v>130</v>
      </c>
      <c r="K28" s="46">
        <f>ROUND((((E28*0.1*I28)/365)+((E28*0.08*J28)/365)),0)</f>
        <v>31</v>
      </c>
      <c r="L28" s="156">
        <f>(E28+K28)/E28</f>
        <v>1.1187739463601531</v>
      </c>
      <c r="M28" s="157">
        <f>E28/L28</f>
        <v>233.29109589041099</v>
      </c>
      <c r="N28" s="158">
        <f>E28-M28</f>
        <v>27.708904109589014</v>
      </c>
      <c r="O28" s="158">
        <f>M28+N28</f>
        <v>261</v>
      </c>
      <c r="P28" s="158">
        <f>O28</f>
        <v>261</v>
      </c>
      <c r="Q28" s="158"/>
      <c r="S28" s="30">
        <v>11</v>
      </c>
      <c r="T28" s="1" t="s">
        <v>39</v>
      </c>
      <c r="U28" s="92">
        <v>44</v>
      </c>
      <c r="V28" s="81">
        <v>0</v>
      </c>
      <c r="W28" s="92">
        <v>3</v>
      </c>
      <c r="X28" s="82">
        <v>0</v>
      </c>
      <c r="Y28" s="20">
        <f>U28*6+V28*5+W28*10+X28*9</f>
        <v>294</v>
      </c>
      <c r="Z28" s="44">
        <f>'liczba dni zwłoki'!$E$15</f>
        <v>149</v>
      </c>
      <c r="AA28" s="44">
        <f>'liczba dni zwłoki'!$F$15</f>
        <v>132</v>
      </c>
      <c r="AB28" s="43">
        <f>ROUND((((Y28*0.1*Z28)/365)+((Y28*0.08*AA28)/365)),0)</f>
        <v>21</v>
      </c>
      <c r="AC28" s="45">
        <f>'liczba dni zwłoki'!$H$15</f>
        <v>106</v>
      </c>
      <c r="AD28" s="45">
        <f>'liczba dni zwłoki'!$I$15</f>
        <v>130</v>
      </c>
      <c r="AE28" s="45">
        <f>ROUND((((Y28*0.1*AC28)/365)+((Y28*0.08*AD28)/365)),0)</f>
        <v>17</v>
      </c>
    </row>
    <row r="29" spans="1:31" ht="16.5" thickTop="1" thickBot="1" x14ac:dyDescent="0.3">
      <c r="A29" s="30">
        <v>2</v>
      </c>
      <c r="B29" s="1" t="s">
        <v>7</v>
      </c>
      <c r="C29" s="2">
        <v>47</v>
      </c>
      <c r="D29" s="2">
        <v>4</v>
      </c>
      <c r="E29" s="20">
        <f>+C29*5+D29*9</f>
        <v>271</v>
      </c>
      <c r="F29" s="44">
        <f>'liczba dni zwłoki'!$E$6</f>
        <v>422</v>
      </c>
      <c r="G29" s="44">
        <f>'liczba dni zwłoki'!$F$6</f>
        <v>132</v>
      </c>
      <c r="H29" s="47">
        <f t="shared" ref="H29:H37" si="13">ROUND(((E29*0.1*F29)/365)+((E29*0.08*G29)/365),0)</f>
        <v>39</v>
      </c>
      <c r="I29" s="45">
        <f>'liczba dni zwłoki'!$H$6</f>
        <v>290</v>
      </c>
      <c r="J29" s="45">
        <f>'liczba dni zwłoki'!$I$6</f>
        <v>130</v>
      </c>
      <c r="K29" s="46">
        <f t="shared" ref="K29:K37" si="14">ROUND((((E29*0.1*I29)/365)+((E29*0.08*J29)/365)),0)</f>
        <v>29</v>
      </c>
      <c r="L29" s="156">
        <f t="shared" ref="L29:L32" si="15">(E29+K29)/E29</f>
        <v>1.1070110701107012</v>
      </c>
      <c r="M29" s="157">
        <f t="shared" ref="M29:M37" si="16">E29/L29</f>
        <v>244.80333333333331</v>
      </c>
      <c r="N29" s="158">
        <f t="shared" ref="N29:N38" si="17">E29-M29</f>
        <v>26.196666666666687</v>
      </c>
      <c r="O29" s="158">
        <f t="shared" ref="O29:O38" si="18">M29+N29</f>
        <v>271</v>
      </c>
      <c r="P29" s="158">
        <f t="shared" ref="P29:P36" si="19">O29</f>
        <v>271</v>
      </c>
      <c r="Q29" s="158"/>
      <c r="S29" s="30">
        <v>12</v>
      </c>
      <c r="T29" s="1" t="s">
        <v>40</v>
      </c>
      <c r="U29" s="92">
        <v>44</v>
      </c>
      <c r="V29" s="81">
        <v>0</v>
      </c>
      <c r="W29" s="92">
        <v>3</v>
      </c>
      <c r="X29" s="82">
        <v>0</v>
      </c>
      <c r="Y29" s="20">
        <f t="shared" ref="Y29:Y36" si="20">U29*6+V29*5+W29*10+X29*9</f>
        <v>294</v>
      </c>
      <c r="Z29" s="44">
        <f>'liczba dni zwłoki'!$E$16</f>
        <v>120</v>
      </c>
      <c r="AA29" s="44">
        <f>'liczba dni zwłoki'!$F$16</f>
        <v>132</v>
      </c>
      <c r="AB29" s="43">
        <f t="shared" ref="AB29:AB33" si="21">ROUND((((Y29*0.1*Z29)/365)+((Y29*0.08*AA29)/365)),0)</f>
        <v>18</v>
      </c>
      <c r="AC29" s="45">
        <f>'liczba dni zwłoki'!$H$16</f>
        <v>77</v>
      </c>
      <c r="AD29" s="45">
        <f>'liczba dni zwłoki'!$I$16</f>
        <v>130</v>
      </c>
      <c r="AE29" s="45">
        <f t="shared" ref="AE29:AE33" si="22">ROUND((((Y29*0.1*AC29)/365)+((Y29*0.08*AD29)/365)),0)</f>
        <v>15</v>
      </c>
    </row>
    <row r="30" spans="1:31" ht="16.5" thickTop="1" thickBot="1" x14ac:dyDescent="0.3">
      <c r="A30" s="30">
        <v>3</v>
      </c>
      <c r="B30" s="1" t="s">
        <v>8</v>
      </c>
      <c r="C30" s="2">
        <v>47</v>
      </c>
      <c r="D30" s="2">
        <v>4</v>
      </c>
      <c r="E30" s="20">
        <f>C30*5+D30*9</f>
        <v>271</v>
      </c>
      <c r="F30" s="44">
        <f>'liczba dni zwłoki'!$E$7</f>
        <v>393</v>
      </c>
      <c r="G30" s="44">
        <f>'liczba dni zwłoki'!$F$7</f>
        <v>132</v>
      </c>
      <c r="H30" s="47">
        <f t="shared" si="13"/>
        <v>37</v>
      </c>
      <c r="I30" s="45">
        <f>'liczba dni zwłoki'!$H$7</f>
        <v>261</v>
      </c>
      <c r="J30" s="45">
        <f>'liczba dni zwłoki'!$I$7</f>
        <v>130</v>
      </c>
      <c r="K30" s="46">
        <f t="shared" si="14"/>
        <v>27</v>
      </c>
      <c r="L30" s="156">
        <f t="shared" si="15"/>
        <v>1.0996309963099631</v>
      </c>
      <c r="M30" s="157">
        <f t="shared" si="16"/>
        <v>246.44630872483222</v>
      </c>
      <c r="N30" s="158">
        <f t="shared" si="17"/>
        <v>24.553691275167779</v>
      </c>
      <c r="O30" s="158">
        <f t="shared" si="18"/>
        <v>271</v>
      </c>
      <c r="P30" s="158">
        <f t="shared" si="19"/>
        <v>271</v>
      </c>
      <c r="Q30" s="158"/>
      <c r="S30" s="30">
        <v>13</v>
      </c>
      <c r="T30" s="1" t="s">
        <v>41</v>
      </c>
      <c r="U30" s="92">
        <v>44</v>
      </c>
      <c r="V30" s="81">
        <v>0</v>
      </c>
      <c r="W30" s="92">
        <v>3</v>
      </c>
      <c r="X30" s="82">
        <v>0</v>
      </c>
      <c r="Y30" s="20">
        <f t="shared" si="20"/>
        <v>294</v>
      </c>
      <c r="Z30" s="44">
        <f>'liczba dni zwłoki'!$E$17</f>
        <v>90</v>
      </c>
      <c r="AA30" s="44">
        <f>'liczba dni zwłoki'!$F$17</f>
        <v>132</v>
      </c>
      <c r="AB30" s="43">
        <f t="shared" si="21"/>
        <v>16</v>
      </c>
      <c r="AC30" s="45">
        <f>'liczba dni zwłoki'!$H$17</f>
        <v>47</v>
      </c>
      <c r="AD30" s="45">
        <f>'liczba dni zwłoki'!$I$17</f>
        <v>130</v>
      </c>
      <c r="AE30" s="45">
        <f t="shared" si="22"/>
        <v>12</v>
      </c>
    </row>
    <row r="31" spans="1:31" ht="16.5" thickTop="1" thickBot="1" x14ac:dyDescent="0.3">
      <c r="A31" s="30">
        <v>4</v>
      </c>
      <c r="B31" s="1" t="s">
        <v>9</v>
      </c>
      <c r="C31" s="2">
        <v>47</v>
      </c>
      <c r="D31" s="2">
        <v>4</v>
      </c>
      <c r="E31" s="20">
        <f>C31*5+D31*9</f>
        <v>271</v>
      </c>
      <c r="F31" s="44">
        <f>'liczba dni zwłoki'!$E$8</f>
        <v>363</v>
      </c>
      <c r="G31" s="44">
        <f>'liczba dni zwłoki'!$F$8</f>
        <v>132</v>
      </c>
      <c r="H31" s="47">
        <f t="shared" si="13"/>
        <v>35</v>
      </c>
      <c r="I31" s="45">
        <f>'liczba dni zwłoki'!$H$8</f>
        <v>231</v>
      </c>
      <c r="J31" s="45">
        <f>'liczba dni zwłoki'!$I$8</f>
        <v>130</v>
      </c>
      <c r="K31" s="46">
        <f t="shared" si="14"/>
        <v>25</v>
      </c>
      <c r="L31" s="156">
        <f t="shared" si="15"/>
        <v>1.0922509225092252</v>
      </c>
      <c r="M31" s="157">
        <f t="shared" si="16"/>
        <v>248.11148648648646</v>
      </c>
      <c r="N31" s="158">
        <f t="shared" si="17"/>
        <v>22.888513513513544</v>
      </c>
      <c r="O31" s="158">
        <f t="shared" si="18"/>
        <v>271</v>
      </c>
      <c r="P31" s="158">
        <f t="shared" si="19"/>
        <v>271</v>
      </c>
      <c r="Q31" s="158"/>
      <c r="S31" s="30">
        <v>14</v>
      </c>
      <c r="T31" s="1" t="s">
        <v>42</v>
      </c>
      <c r="U31" s="92">
        <v>44</v>
      </c>
      <c r="V31" s="81">
        <v>0</v>
      </c>
      <c r="W31" s="92">
        <v>3</v>
      </c>
      <c r="X31" s="82">
        <v>0</v>
      </c>
      <c r="Y31" s="20">
        <f t="shared" si="20"/>
        <v>294</v>
      </c>
      <c r="Z31" s="44">
        <f>'liczba dni zwłoki'!$E$18</f>
        <v>58</v>
      </c>
      <c r="AA31" s="44">
        <f>'liczba dni zwłoki'!$F$18</f>
        <v>132</v>
      </c>
      <c r="AB31" s="43">
        <f t="shared" si="21"/>
        <v>13</v>
      </c>
      <c r="AC31" s="45">
        <f>'liczba dni zwłoki'!$H$18</f>
        <v>15</v>
      </c>
      <c r="AD31" s="45">
        <f>'liczba dni zwłoki'!$I$18</f>
        <v>130</v>
      </c>
      <c r="AE31" s="45">
        <f t="shared" si="22"/>
        <v>10</v>
      </c>
    </row>
    <row r="32" spans="1:31" ht="16.5" thickTop="1" thickBot="1" x14ac:dyDescent="0.3">
      <c r="A32" s="30">
        <v>5</v>
      </c>
      <c r="B32" s="1" t="s">
        <v>10</v>
      </c>
      <c r="C32" s="2">
        <v>47</v>
      </c>
      <c r="D32" s="2">
        <v>4</v>
      </c>
      <c r="E32" s="20">
        <f t="shared" ref="E32:E37" si="23">C32*5+D32*9</f>
        <v>271</v>
      </c>
      <c r="F32" s="44">
        <f>'liczba dni zwłoki'!$E$9</f>
        <v>330</v>
      </c>
      <c r="G32" s="44">
        <f>'liczba dni zwłoki'!$F$9</f>
        <v>132</v>
      </c>
      <c r="H32" s="47">
        <f t="shared" si="13"/>
        <v>32</v>
      </c>
      <c r="I32" s="45">
        <f>'liczba dni zwłoki'!$H$9</f>
        <v>198</v>
      </c>
      <c r="J32" s="45">
        <f>'liczba dni zwłoki'!$I$9</f>
        <v>130</v>
      </c>
      <c r="K32" s="46">
        <f t="shared" si="14"/>
        <v>22</v>
      </c>
      <c r="L32" s="156">
        <f t="shared" si="15"/>
        <v>1.0811808118081181</v>
      </c>
      <c r="M32" s="157">
        <f t="shared" si="16"/>
        <v>250.65187713310581</v>
      </c>
      <c r="N32" s="158">
        <f t="shared" si="17"/>
        <v>20.348122866894187</v>
      </c>
      <c r="O32" s="158">
        <f t="shared" si="18"/>
        <v>271</v>
      </c>
      <c r="P32" s="158">
        <f t="shared" si="19"/>
        <v>271</v>
      </c>
      <c r="Q32" s="158"/>
      <c r="S32" s="30">
        <v>15</v>
      </c>
      <c r="T32" s="1" t="s">
        <v>43</v>
      </c>
      <c r="U32" s="92">
        <v>44</v>
      </c>
      <c r="V32" s="81">
        <v>0</v>
      </c>
      <c r="W32" s="92">
        <v>3</v>
      </c>
      <c r="X32" s="82">
        <v>0</v>
      </c>
      <c r="Y32" s="20">
        <f t="shared" si="20"/>
        <v>294</v>
      </c>
      <c r="Z32" s="44">
        <f>'liczba dni zwłoki'!$E$19</f>
        <v>28</v>
      </c>
      <c r="AA32" s="44">
        <f>'liczba dni zwłoki'!$F$19</f>
        <v>132</v>
      </c>
      <c r="AB32" s="43">
        <f t="shared" si="21"/>
        <v>11</v>
      </c>
      <c r="AC32" s="45">
        <f>'liczba dni zwłoki'!$H$19</f>
        <v>0</v>
      </c>
      <c r="AD32" s="45">
        <f>'liczba dni zwłoki'!$I$19</f>
        <v>130</v>
      </c>
      <c r="AE32" s="45">
        <f t="shared" si="22"/>
        <v>8</v>
      </c>
    </row>
    <row r="33" spans="1:31" ht="16.5" thickTop="1" thickBot="1" x14ac:dyDescent="0.3">
      <c r="A33" s="30">
        <v>6</v>
      </c>
      <c r="B33" s="1" t="s">
        <v>11</v>
      </c>
      <c r="C33" s="2">
        <v>47</v>
      </c>
      <c r="D33" s="2">
        <v>4</v>
      </c>
      <c r="E33" s="20">
        <f t="shared" si="23"/>
        <v>271</v>
      </c>
      <c r="F33" s="44">
        <f>'liczba dni zwłoki'!$E$10</f>
        <v>302</v>
      </c>
      <c r="G33" s="44">
        <f>'liczba dni zwłoki'!$F$10</f>
        <v>132</v>
      </c>
      <c r="H33" s="47">
        <f t="shared" si="13"/>
        <v>30</v>
      </c>
      <c r="I33" s="45">
        <f>'liczba dni zwłoki'!$H$10</f>
        <v>170</v>
      </c>
      <c r="J33" s="45">
        <f>'liczba dni zwłoki'!$I$10</f>
        <v>130</v>
      </c>
      <c r="K33" s="46">
        <f t="shared" si="14"/>
        <v>20</v>
      </c>
      <c r="L33" s="156">
        <f>(E33+K33)/E33</f>
        <v>1.0738007380073802</v>
      </c>
      <c r="M33" s="157">
        <f t="shared" si="16"/>
        <v>252.37457044673536</v>
      </c>
      <c r="N33" s="158">
        <f t="shared" si="17"/>
        <v>18.625429553264638</v>
      </c>
      <c r="O33" s="158">
        <f t="shared" si="18"/>
        <v>271</v>
      </c>
      <c r="P33" s="158">
        <f t="shared" si="19"/>
        <v>271</v>
      </c>
      <c r="Q33" s="158"/>
      <c r="S33" s="30">
        <v>16</v>
      </c>
      <c r="T33" s="1" t="s">
        <v>188</v>
      </c>
      <c r="U33" s="92">
        <v>44</v>
      </c>
      <c r="V33" s="81">
        <v>0</v>
      </c>
      <c r="W33" s="92">
        <v>3</v>
      </c>
      <c r="X33" s="82">
        <v>0</v>
      </c>
      <c r="Y33" s="20">
        <f t="shared" si="20"/>
        <v>294</v>
      </c>
      <c r="Z33" s="44">
        <f>'liczba dni zwłoki'!$E$20</f>
        <v>0</v>
      </c>
      <c r="AA33" s="44">
        <f>'liczba dni zwłoki'!$F$20</f>
        <v>130</v>
      </c>
      <c r="AB33" s="43">
        <f t="shared" si="21"/>
        <v>8</v>
      </c>
      <c r="AC33" s="45">
        <f>'liczba dni zwłoki'!$H$20</f>
        <v>0</v>
      </c>
      <c r="AD33" s="45">
        <f>'liczba dni zwłoki'!$I$20</f>
        <v>129</v>
      </c>
      <c r="AE33" s="45">
        <f t="shared" si="22"/>
        <v>8</v>
      </c>
    </row>
    <row r="34" spans="1:31" ht="16.5" thickTop="1" thickBot="1" x14ac:dyDescent="0.3">
      <c r="A34" s="30">
        <v>7</v>
      </c>
      <c r="B34" s="1" t="s">
        <v>12</v>
      </c>
      <c r="C34" s="2">
        <v>47</v>
      </c>
      <c r="D34" s="2">
        <v>4</v>
      </c>
      <c r="E34" s="20">
        <f t="shared" si="23"/>
        <v>271</v>
      </c>
      <c r="F34" s="44">
        <f>'liczba dni zwłoki'!$E$11</f>
        <v>271</v>
      </c>
      <c r="G34" s="44">
        <f>'liczba dni zwłoki'!$F$11</f>
        <v>132</v>
      </c>
      <c r="H34" s="47">
        <f t="shared" si="13"/>
        <v>28</v>
      </c>
      <c r="I34" s="45">
        <f>'liczba dni zwłoki'!$H$11</f>
        <v>144</v>
      </c>
      <c r="J34" s="45">
        <f>'liczba dni zwłoki'!$I$11</f>
        <v>130</v>
      </c>
      <c r="K34" s="46">
        <f t="shared" si="14"/>
        <v>18</v>
      </c>
      <c r="L34" s="156">
        <f t="shared" ref="L34:L37" si="24">(E34+K34)/E34</f>
        <v>1.0664206642066421</v>
      </c>
      <c r="M34" s="157">
        <f t="shared" si="16"/>
        <v>254.12110726643598</v>
      </c>
      <c r="N34" s="158">
        <f t="shared" si="17"/>
        <v>16.878892733564015</v>
      </c>
      <c r="O34" s="158">
        <f t="shared" si="18"/>
        <v>271</v>
      </c>
      <c r="P34" s="158">
        <f t="shared" si="19"/>
        <v>271</v>
      </c>
      <c r="Q34" s="158"/>
      <c r="S34" s="30">
        <v>17</v>
      </c>
      <c r="T34" s="1" t="s">
        <v>189</v>
      </c>
      <c r="U34" s="92">
        <v>44</v>
      </c>
      <c r="V34" s="81">
        <v>0</v>
      </c>
      <c r="W34" s="92">
        <v>3</v>
      </c>
      <c r="X34" s="82">
        <v>0</v>
      </c>
      <c r="Y34" s="20">
        <f t="shared" si="20"/>
        <v>294</v>
      </c>
      <c r="Z34" s="44">
        <f>'liczba dni zwłoki'!$E$21</f>
        <v>0</v>
      </c>
      <c r="AA34" s="44">
        <f>'liczba dni zwłoki'!$F$21</f>
        <v>99</v>
      </c>
      <c r="AB34" s="43">
        <v>0</v>
      </c>
      <c r="AC34" s="45">
        <f>'liczba dni zwłoki'!$H$21</f>
        <v>0</v>
      </c>
      <c r="AD34" s="45">
        <f>'liczba dni zwłoki'!$I$21</f>
        <v>99</v>
      </c>
      <c r="AE34" s="45">
        <v>0</v>
      </c>
    </row>
    <row r="35" spans="1:31" ht="16.5" thickTop="1" thickBot="1" x14ac:dyDescent="0.3">
      <c r="A35" s="30">
        <v>8</v>
      </c>
      <c r="B35" s="1" t="s">
        <v>13</v>
      </c>
      <c r="C35" s="2">
        <v>46</v>
      </c>
      <c r="D35" s="2">
        <v>4</v>
      </c>
      <c r="E35" s="20">
        <f t="shared" si="23"/>
        <v>266</v>
      </c>
      <c r="F35" s="44">
        <f>'liczba dni zwłoki'!$E$12</f>
        <v>240</v>
      </c>
      <c r="G35" s="44">
        <f>'liczba dni zwłoki'!$F$12</f>
        <v>132</v>
      </c>
      <c r="H35" s="47">
        <f t="shared" si="13"/>
        <v>25</v>
      </c>
      <c r="I35" s="45">
        <f>'liczba dni zwłoki'!$H$12</f>
        <v>144</v>
      </c>
      <c r="J35" s="45">
        <f>'liczba dni zwłoki'!$I$12</f>
        <v>130</v>
      </c>
      <c r="K35" s="46">
        <f t="shared" si="14"/>
        <v>18</v>
      </c>
      <c r="L35" s="156">
        <f t="shared" si="24"/>
        <v>1.0676691729323309</v>
      </c>
      <c r="M35" s="157">
        <f t="shared" si="16"/>
        <v>249.14084507042253</v>
      </c>
      <c r="N35" s="158">
        <f t="shared" si="17"/>
        <v>16.859154929577471</v>
      </c>
      <c r="O35" s="158">
        <f t="shared" si="18"/>
        <v>266</v>
      </c>
      <c r="P35" s="158">
        <f t="shared" si="19"/>
        <v>266</v>
      </c>
      <c r="Q35" s="158"/>
      <c r="S35" s="30">
        <v>18</v>
      </c>
      <c r="T35" s="1" t="s">
        <v>190</v>
      </c>
      <c r="U35" s="92">
        <v>44</v>
      </c>
      <c r="V35" s="81">
        <v>0</v>
      </c>
      <c r="W35" s="92">
        <v>3</v>
      </c>
      <c r="X35" s="82">
        <v>0</v>
      </c>
      <c r="Y35" s="20">
        <f t="shared" si="20"/>
        <v>294</v>
      </c>
      <c r="Z35" s="44">
        <f>'liczba dni zwłoki'!$E$22</f>
        <v>0</v>
      </c>
      <c r="AA35" s="44">
        <f>'liczba dni zwłoki'!$F$22</f>
        <v>69</v>
      </c>
      <c r="AB35" s="43">
        <v>0</v>
      </c>
      <c r="AC35" s="45">
        <f>'liczba dni zwłoki'!$H$22</f>
        <v>0</v>
      </c>
      <c r="AD35" s="45">
        <f>'liczba dni zwłoki'!$I$22</f>
        <v>69</v>
      </c>
      <c r="AE35" s="45">
        <v>0</v>
      </c>
    </row>
    <row r="36" spans="1:31" ht="16.5" thickTop="1" thickBot="1" x14ac:dyDescent="0.3">
      <c r="A36" s="30">
        <v>9</v>
      </c>
      <c r="B36" s="1" t="s">
        <v>14</v>
      </c>
      <c r="C36" s="2">
        <v>46</v>
      </c>
      <c r="D36" s="2">
        <v>3</v>
      </c>
      <c r="E36" s="20">
        <f t="shared" si="23"/>
        <v>257</v>
      </c>
      <c r="F36" s="44">
        <f>'liczba dni zwłoki'!$E$13</f>
        <v>212</v>
      </c>
      <c r="G36" s="44">
        <f>'liczba dni zwłoki'!$F$13</f>
        <v>132</v>
      </c>
      <c r="H36" s="47">
        <f t="shared" si="13"/>
        <v>22</v>
      </c>
      <c r="I36" s="45">
        <f>'liczba dni zwłoki'!$H$13</f>
        <v>144</v>
      </c>
      <c r="J36" s="45">
        <f>'liczba dni zwłoki'!$I$13</f>
        <v>130</v>
      </c>
      <c r="K36" s="46">
        <f t="shared" si="14"/>
        <v>17</v>
      </c>
      <c r="L36" s="156">
        <f t="shared" si="24"/>
        <v>1.066147859922179</v>
      </c>
      <c r="M36" s="157">
        <f t="shared" si="16"/>
        <v>241.05474452554745</v>
      </c>
      <c r="N36" s="158">
        <f t="shared" si="17"/>
        <v>15.945255474452551</v>
      </c>
      <c r="O36" s="158">
        <f t="shared" si="18"/>
        <v>257</v>
      </c>
      <c r="P36" s="158">
        <f t="shared" si="19"/>
        <v>257</v>
      </c>
      <c r="Q36" s="158"/>
      <c r="S36" s="30">
        <v>19</v>
      </c>
      <c r="T36" s="1" t="s">
        <v>240</v>
      </c>
      <c r="U36" s="122">
        <v>44</v>
      </c>
      <c r="V36" s="81">
        <v>0</v>
      </c>
      <c r="W36" s="122">
        <v>3</v>
      </c>
      <c r="X36" s="82">
        <v>0</v>
      </c>
      <c r="Y36" s="20">
        <f t="shared" si="20"/>
        <v>294</v>
      </c>
      <c r="Z36" s="44">
        <f>'liczba dni zwłoki'!$E$23</f>
        <v>0</v>
      </c>
      <c r="AA36" s="44">
        <f>'liczba dni zwłoki'!$F$23</f>
        <v>36</v>
      </c>
      <c r="AB36" s="43">
        <v>0</v>
      </c>
      <c r="AC36" s="45">
        <f>'liczba dni zwłoki'!$H$23</f>
        <v>0</v>
      </c>
      <c r="AD36" s="45">
        <f>'liczba dni zwłoki'!$I$23</f>
        <v>36</v>
      </c>
      <c r="AE36" s="45">
        <v>0</v>
      </c>
    </row>
    <row r="37" spans="1:31" ht="16.5" thickTop="1" thickBot="1" x14ac:dyDescent="0.3">
      <c r="A37" s="30">
        <v>10</v>
      </c>
      <c r="B37" s="1" t="s">
        <v>36</v>
      </c>
      <c r="C37" s="2">
        <v>46</v>
      </c>
      <c r="D37" s="22">
        <v>3</v>
      </c>
      <c r="E37" s="23">
        <f t="shared" si="23"/>
        <v>257</v>
      </c>
      <c r="F37" s="44">
        <f>'liczba dni zwłoki'!$E$14</f>
        <v>181</v>
      </c>
      <c r="G37" s="44">
        <f>'liczba dni zwłoki'!$F$14</f>
        <v>132</v>
      </c>
      <c r="H37" s="47">
        <f t="shared" si="13"/>
        <v>20</v>
      </c>
      <c r="I37" s="45">
        <f>'liczba dni zwłoki'!$H$14</f>
        <v>138</v>
      </c>
      <c r="J37" s="45">
        <f>'liczba dni zwłoki'!$I$14</f>
        <v>130</v>
      </c>
      <c r="K37" s="46">
        <f t="shared" si="14"/>
        <v>17</v>
      </c>
      <c r="L37" s="156">
        <f t="shared" si="24"/>
        <v>1.066147859922179</v>
      </c>
      <c r="M37" s="157">
        <f t="shared" si="16"/>
        <v>241.05474452554745</v>
      </c>
      <c r="N37" s="158">
        <f t="shared" si="17"/>
        <v>15.945255474452551</v>
      </c>
      <c r="O37" s="158">
        <f t="shared" si="18"/>
        <v>257</v>
      </c>
      <c r="P37" s="158">
        <f>O37-Q37</f>
        <v>51.050113402857733</v>
      </c>
      <c r="Q37" s="158">
        <f>N38</f>
        <v>205.94988659714227</v>
      </c>
      <c r="X37" s="24" t="s">
        <v>47</v>
      </c>
      <c r="Y37" s="33">
        <f>SUM(Y28:Y36)</f>
        <v>2646</v>
      </c>
      <c r="Z37" s="33"/>
      <c r="AA37" s="33"/>
      <c r="AB37" s="34">
        <f>SUM(AB28:AB36)</f>
        <v>87</v>
      </c>
      <c r="AC37" s="34"/>
      <c r="AD37" s="34"/>
      <c r="AE37" s="34">
        <f>SUM(AE28:AE36)</f>
        <v>70</v>
      </c>
    </row>
    <row r="38" spans="1:31" ht="16.5" thickTop="1" thickBot="1" x14ac:dyDescent="0.3">
      <c r="A38" s="12"/>
      <c r="B38" s="13"/>
      <c r="C38" s="14"/>
      <c r="D38" s="35" t="s">
        <v>47</v>
      </c>
      <c r="E38" s="35">
        <f>SUM(E28:E37)</f>
        <v>2667</v>
      </c>
      <c r="F38" s="35"/>
      <c r="G38" s="35"/>
      <c r="H38" s="25">
        <f>SUM(H28:H37)</f>
        <v>308</v>
      </c>
      <c r="I38" s="25"/>
      <c r="J38" s="25"/>
      <c r="K38" s="25">
        <f t="shared" ref="K38" si="25">SUM(K28:K37)</f>
        <v>224</v>
      </c>
      <c r="L38" s="155"/>
      <c r="M38" s="159">
        <f>SUM(M28:M37)</f>
        <v>2461.0501134028577</v>
      </c>
      <c r="N38" s="159">
        <f t="shared" si="17"/>
        <v>205.94988659714227</v>
      </c>
      <c r="O38" s="159">
        <f t="shared" si="18"/>
        <v>2667</v>
      </c>
      <c r="P38" s="159">
        <f>SUM(P28:P37)</f>
        <v>2461.0501134028577</v>
      </c>
      <c r="Q38" s="159">
        <f>SUM(Q28:Q37)</f>
        <v>205.94988659714227</v>
      </c>
    </row>
    <row r="39" spans="1:31" ht="15.75" thickTop="1" x14ac:dyDescent="0.25">
      <c r="A39" s="3"/>
      <c r="B39" s="8"/>
      <c r="C39" s="4"/>
      <c r="D39" s="4"/>
      <c r="E39" s="15"/>
      <c r="F39" s="4"/>
      <c r="G39" s="4"/>
      <c r="H39" s="16"/>
      <c r="I39" s="16"/>
      <c r="J39" s="16"/>
    </row>
    <row r="40" spans="1:31" x14ac:dyDescent="0.25">
      <c r="A40" s="3"/>
      <c r="B40" s="8"/>
      <c r="C40" s="4"/>
      <c r="D40" s="4"/>
      <c r="E40" s="15"/>
      <c r="F40" s="4"/>
      <c r="G40" s="4"/>
      <c r="H40" s="16"/>
      <c r="I40" s="16"/>
      <c r="J40" s="16"/>
    </row>
    <row r="41" spans="1:31" x14ac:dyDescent="0.25">
      <c r="A41" s="3"/>
      <c r="B41" s="8"/>
      <c r="C41" s="4"/>
      <c r="D41" s="4"/>
      <c r="E41" s="15"/>
      <c r="F41" s="4"/>
      <c r="G41" s="4"/>
      <c r="H41" s="16"/>
      <c r="I41" s="16"/>
      <c r="J41" s="16"/>
    </row>
    <row r="42" spans="1:31" x14ac:dyDescent="0.25">
      <c r="A42" s="3"/>
      <c r="B42" s="8"/>
      <c r="C42" s="4"/>
      <c r="D42" s="4"/>
      <c r="E42" s="15"/>
      <c r="F42" s="4"/>
      <c r="G42" s="4"/>
      <c r="H42" s="16"/>
      <c r="I42" s="16"/>
      <c r="J42" s="16"/>
    </row>
    <row r="43" spans="1:31" ht="27" customHeight="1" x14ac:dyDescent="0.25"/>
  </sheetData>
  <mergeCells count="56">
    <mergeCell ref="A26:A27"/>
    <mergeCell ref="B26:B27"/>
    <mergeCell ref="C26:D26"/>
    <mergeCell ref="A23:K23"/>
    <mergeCell ref="F26:G26"/>
    <mergeCell ref="F25:H25"/>
    <mergeCell ref="I26:J26"/>
    <mergeCell ref="I5:J5"/>
    <mergeCell ref="E5:E6"/>
    <mergeCell ref="A5:A6"/>
    <mergeCell ref="B5:B6"/>
    <mergeCell ref="C5:D5"/>
    <mergeCell ref="AC4:AE4"/>
    <mergeCell ref="U26:X26"/>
    <mergeCell ref="AB26:AB27"/>
    <mergeCell ref="H26:H27"/>
    <mergeCell ref="E26:E27"/>
    <mergeCell ref="Z4:AB4"/>
    <mergeCell ref="S5:S6"/>
    <mergeCell ref="F4:H4"/>
    <mergeCell ref="H5:H6"/>
    <mergeCell ref="S26:S27"/>
    <mergeCell ref="T26:T27"/>
    <mergeCell ref="I4:K4"/>
    <mergeCell ref="I25:K25"/>
    <mergeCell ref="K5:K6"/>
    <mergeCell ref="K26:K27"/>
    <mergeCell ref="F5:G5"/>
    <mergeCell ref="AC25:AE25"/>
    <mergeCell ref="T5:T6"/>
    <mergeCell ref="A2:K2"/>
    <mergeCell ref="S2:AE2"/>
    <mergeCell ref="Y26:Y27"/>
    <mergeCell ref="AB5:AB6"/>
    <mergeCell ref="Z25:AB25"/>
    <mergeCell ref="AE5:AE6"/>
    <mergeCell ref="AE26:AE27"/>
    <mergeCell ref="AC5:AD5"/>
    <mergeCell ref="Z26:AA26"/>
    <mergeCell ref="AC26:AD26"/>
    <mergeCell ref="S23:AE23"/>
    <mergeCell ref="U5:X5"/>
    <mergeCell ref="Y5:Y6"/>
    <mergeCell ref="Z5:AA5"/>
    <mergeCell ref="Q5:Q6"/>
    <mergeCell ref="L26:L27"/>
    <mergeCell ref="M26:M27"/>
    <mergeCell ref="N26:N27"/>
    <mergeCell ref="O26:O27"/>
    <mergeCell ref="P26:P27"/>
    <mergeCell ref="Q26:Q27"/>
    <mergeCell ref="L5:L6"/>
    <mergeCell ref="M5:M6"/>
    <mergeCell ref="N5:N6"/>
    <mergeCell ref="O5:O6"/>
    <mergeCell ref="P5:P6"/>
  </mergeCells>
  <phoneticPr fontId="2" type="noConversion"/>
  <pageMargins left="0.70866141732283472" right="0.70866141732283472" top="1.3385826771653544" bottom="1.5354330708661419" header="0.31496062992125984" footer="0.31496062992125984"/>
  <pageSetup paperSize="9" orientation="landscape" horizontalDpi="4294967293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E295"/>
  <sheetViews>
    <sheetView zoomScaleNormal="100" workbookViewId="0">
      <selection activeCell="L5" sqref="L5:Q17"/>
    </sheetView>
  </sheetViews>
  <sheetFormatPr defaultRowHeight="15" x14ac:dyDescent="0.25"/>
  <cols>
    <col min="1" max="1" width="3" bestFit="1" customWidth="1"/>
    <col min="2" max="2" width="15.7109375" bestFit="1" customWidth="1"/>
    <col min="3" max="3" width="11" customWidth="1"/>
    <col min="4" max="4" width="12.5703125" customWidth="1"/>
    <col min="5" max="5" width="23.7109375" customWidth="1"/>
    <col min="6" max="6" width="12.7109375" customWidth="1"/>
    <col min="7" max="7" width="11.5703125" customWidth="1"/>
    <col min="8" max="8" width="10.140625" customWidth="1"/>
    <col min="9" max="9" width="12.5703125" customWidth="1"/>
    <col min="10" max="10" width="11.42578125" customWidth="1"/>
    <col min="11" max="11" width="11.85546875" customWidth="1"/>
    <col min="12" max="12" width="16.85546875" customWidth="1"/>
    <col min="13" max="15" width="11.85546875" customWidth="1"/>
    <col min="16" max="16" width="14.5703125" customWidth="1"/>
    <col min="17" max="17" width="15.140625" customWidth="1"/>
    <col min="19" max="19" width="3.5703125" customWidth="1"/>
    <col min="20" max="20" width="18.140625" customWidth="1"/>
    <col min="21" max="21" width="11.140625" customWidth="1"/>
    <col min="22" max="22" width="11" customWidth="1"/>
    <col min="23" max="23" width="12.42578125" customWidth="1"/>
    <col min="24" max="24" width="11.5703125" customWidth="1"/>
    <col min="25" max="25" width="25.42578125" customWidth="1"/>
    <col min="26" max="26" width="12.42578125" customWidth="1"/>
    <col min="27" max="27" width="11.28515625" customWidth="1"/>
    <col min="28" max="28" width="10.85546875" customWidth="1"/>
    <col min="29" max="30" width="12" customWidth="1"/>
    <col min="31" max="31" width="11.5703125" customWidth="1"/>
  </cols>
  <sheetData>
    <row r="2" spans="1:31" ht="18.75" x14ac:dyDescent="0.3">
      <c r="A2" s="198" t="s">
        <v>71</v>
      </c>
      <c r="B2" s="198"/>
      <c r="C2" s="198"/>
      <c r="D2" s="198"/>
      <c r="E2" s="198"/>
      <c r="F2" s="198"/>
      <c r="G2" s="198"/>
      <c r="H2" s="198"/>
      <c r="I2" s="198"/>
      <c r="J2" s="198"/>
      <c r="K2" s="198"/>
      <c r="L2" s="134"/>
      <c r="M2" s="134"/>
      <c r="N2" s="134"/>
      <c r="O2" s="134"/>
      <c r="P2" s="134"/>
      <c r="Q2" s="134"/>
      <c r="R2" s="132"/>
      <c r="S2" s="198" t="s">
        <v>71</v>
      </c>
      <c r="T2" s="198"/>
      <c r="U2" s="198"/>
      <c r="V2" s="198"/>
      <c r="W2" s="198"/>
      <c r="X2" s="198"/>
      <c r="Y2" s="198"/>
      <c r="Z2" s="198"/>
      <c r="AA2" s="198"/>
      <c r="AB2" s="198"/>
      <c r="AC2" s="198"/>
      <c r="AD2" s="198"/>
      <c r="AE2" s="198"/>
    </row>
    <row r="3" spans="1:31" ht="15.75" thickBot="1" x14ac:dyDescent="0.3">
      <c r="C3" s="42"/>
      <c r="D3" s="42"/>
      <c r="H3" s="11"/>
      <c r="I3" s="11"/>
      <c r="J3" s="11"/>
      <c r="K3" s="11"/>
      <c r="L3" s="11"/>
      <c r="M3" s="11"/>
      <c r="N3" s="11"/>
      <c r="O3" s="11"/>
      <c r="P3" s="11"/>
      <c r="Q3" s="11"/>
    </row>
    <row r="4" spans="1:31" ht="34.5" customHeight="1" thickTop="1" thickBot="1" x14ac:dyDescent="0.3">
      <c r="F4" s="187" t="s">
        <v>152</v>
      </c>
      <c r="G4" s="188"/>
      <c r="H4" s="189"/>
      <c r="I4" s="174" t="s">
        <v>151</v>
      </c>
      <c r="J4" s="175"/>
      <c r="K4" s="176"/>
      <c r="L4" s="153"/>
      <c r="M4" s="153"/>
      <c r="N4" s="153"/>
      <c r="O4" s="153"/>
      <c r="P4" s="153"/>
      <c r="Q4" s="153"/>
      <c r="Z4" s="187" t="s">
        <v>152</v>
      </c>
      <c r="AA4" s="188"/>
      <c r="AB4" s="189"/>
      <c r="AC4" s="174" t="s">
        <v>151</v>
      </c>
      <c r="AD4" s="175"/>
      <c r="AE4" s="176"/>
    </row>
    <row r="5" spans="1:31" ht="44.25" customHeight="1" thickTop="1" thickBot="1" x14ac:dyDescent="0.3">
      <c r="A5" s="177" t="s">
        <v>0</v>
      </c>
      <c r="B5" s="179" t="s">
        <v>1</v>
      </c>
      <c r="C5" s="183" t="s">
        <v>2</v>
      </c>
      <c r="D5" s="184"/>
      <c r="E5" s="181" t="s">
        <v>3</v>
      </c>
      <c r="F5" s="190" t="s">
        <v>38</v>
      </c>
      <c r="G5" s="191"/>
      <c r="H5" s="185" t="s">
        <v>37</v>
      </c>
      <c r="I5" s="192" t="s">
        <v>150</v>
      </c>
      <c r="J5" s="193"/>
      <c r="K5" s="173" t="s">
        <v>48</v>
      </c>
      <c r="L5" s="166" t="s">
        <v>243</v>
      </c>
      <c r="M5" s="168" t="s">
        <v>241</v>
      </c>
      <c r="N5" s="168" t="s">
        <v>185</v>
      </c>
      <c r="O5" s="168" t="s">
        <v>183</v>
      </c>
      <c r="P5" s="168" t="s">
        <v>244</v>
      </c>
      <c r="Q5" s="168" t="s">
        <v>245</v>
      </c>
      <c r="S5" s="177" t="s">
        <v>0</v>
      </c>
      <c r="T5" s="179" t="s">
        <v>1</v>
      </c>
      <c r="U5" s="194" t="s">
        <v>2</v>
      </c>
      <c r="V5" s="195"/>
      <c r="W5" s="195"/>
      <c r="X5" s="196"/>
      <c r="Y5" s="181" t="s">
        <v>3</v>
      </c>
      <c r="Z5" s="197" t="s">
        <v>38</v>
      </c>
      <c r="AA5" s="197"/>
      <c r="AB5" s="185" t="s">
        <v>37</v>
      </c>
      <c r="AC5" s="192" t="s">
        <v>150</v>
      </c>
      <c r="AD5" s="193"/>
      <c r="AE5" s="171" t="s">
        <v>48</v>
      </c>
    </row>
    <row r="6" spans="1:31" ht="39" customHeight="1" thickTop="1" thickBot="1" x14ac:dyDescent="0.3">
      <c r="A6" s="178"/>
      <c r="B6" s="180"/>
      <c r="C6" s="19" t="s">
        <v>4</v>
      </c>
      <c r="D6" s="19" t="s">
        <v>5</v>
      </c>
      <c r="E6" s="182"/>
      <c r="F6" s="78" t="s">
        <v>197</v>
      </c>
      <c r="G6" s="78" t="s">
        <v>198</v>
      </c>
      <c r="H6" s="186"/>
      <c r="I6" s="80" t="s">
        <v>197</v>
      </c>
      <c r="J6" s="79" t="s">
        <v>198</v>
      </c>
      <c r="K6" s="173"/>
      <c r="L6" s="167"/>
      <c r="M6" s="169"/>
      <c r="N6" s="169"/>
      <c r="O6" s="169"/>
      <c r="P6" s="169"/>
      <c r="Q6" s="169"/>
      <c r="S6" s="178"/>
      <c r="T6" s="180"/>
      <c r="U6" s="28" t="s">
        <v>44</v>
      </c>
      <c r="V6" s="19" t="s">
        <v>4</v>
      </c>
      <c r="W6" s="29" t="s">
        <v>45</v>
      </c>
      <c r="X6" s="19" t="s">
        <v>5</v>
      </c>
      <c r="Y6" s="182"/>
      <c r="Z6" s="78" t="s">
        <v>197</v>
      </c>
      <c r="AA6" s="52" t="s">
        <v>198</v>
      </c>
      <c r="AB6" s="186"/>
      <c r="AC6" s="79" t="s">
        <v>197</v>
      </c>
      <c r="AD6" s="80" t="s">
        <v>198</v>
      </c>
      <c r="AE6" s="172"/>
    </row>
    <row r="7" spans="1:31" ht="16.5" thickTop="1" thickBot="1" x14ac:dyDescent="0.3">
      <c r="A7" s="30">
        <v>1</v>
      </c>
      <c r="B7" s="1" t="s">
        <v>6</v>
      </c>
      <c r="C7" s="2">
        <v>124</v>
      </c>
      <c r="D7" s="2">
        <v>14</v>
      </c>
      <c r="E7" s="20">
        <f>C7*5+D7*9</f>
        <v>746</v>
      </c>
      <c r="F7" s="44">
        <f>'liczba dni zwłoki'!$E$5</f>
        <v>455</v>
      </c>
      <c r="G7" s="44">
        <f>'liczba dni zwłoki'!$F$5</f>
        <v>132</v>
      </c>
      <c r="H7" s="47">
        <f>ROUND(((E7*0.1*F7)/365)+((E7*0.08*G7)/365),0)</f>
        <v>115</v>
      </c>
      <c r="I7" s="45">
        <f>'liczba dni zwłoki'!$H$5</f>
        <v>323</v>
      </c>
      <c r="J7" s="45">
        <f>'liczba dni zwłoki'!$I$5</f>
        <v>130</v>
      </c>
      <c r="K7" s="46">
        <f>ROUND((((E7*0.1*I7)/365)+((E7*0.08*J7)/365)),0)</f>
        <v>87</v>
      </c>
      <c r="L7" s="156">
        <f>(E7+K7)/E7</f>
        <v>1.1166219839142091</v>
      </c>
      <c r="M7" s="157">
        <f>E7/L7</f>
        <v>668.08643457382959</v>
      </c>
      <c r="N7" s="158">
        <f>E7-M7</f>
        <v>77.913565426170408</v>
      </c>
      <c r="O7" s="158">
        <f>M7+N7</f>
        <v>746</v>
      </c>
      <c r="P7" s="158">
        <f>O7</f>
        <v>746</v>
      </c>
      <c r="Q7" s="158"/>
      <c r="S7" s="30">
        <v>11</v>
      </c>
      <c r="T7" s="1" t="s">
        <v>39</v>
      </c>
      <c r="U7" s="93">
        <v>109</v>
      </c>
      <c r="V7" s="93">
        <v>18</v>
      </c>
      <c r="W7" s="93">
        <v>6</v>
      </c>
      <c r="X7" s="82">
        <v>0</v>
      </c>
      <c r="Y7" s="20">
        <f>U7*6+V7*5+W7*10+X7*9</f>
        <v>804</v>
      </c>
      <c r="Z7" s="44">
        <f>'liczba dni zwłoki'!$E$15</f>
        <v>149</v>
      </c>
      <c r="AA7" s="44">
        <f>'liczba dni zwłoki'!$F$15</f>
        <v>132</v>
      </c>
      <c r="AB7" s="43">
        <f>ROUND((((Y7*0.1*Z7)/365)+((Y7*0.08*AA7)/365)),0)</f>
        <v>56</v>
      </c>
      <c r="AC7" s="45">
        <f>'liczba dni zwłoki'!$H$15</f>
        <v>106</v>
      </c>
      <c r="AD7" s="45">
        <f>'liczba dni zwłoki'!$I$15</f>
        <v>130</v>
      </c>
      <c r="AE7" s="45">
        <f>ROUND((((Y7*0.1*AC7)/365)+((Y7*0.08*AD7)/365)),0)</f>
        <v>46</v>
      </c>
    </row>
    <row r="8" spans="1:31" ht="16.5" thickTop="1" thickBot="1" x14ac:dyDescent="0.3">
      <c r="A8" s="30">
        <v>2</v>
      </c>
      <c r="B8" s="1" t="s">
        <v>7</v>
      </c>
      <c r="C8" s="2">
        <v>127</v>
      </c>
      <c r="D8" s="2">
        <v>12</v>
      </c>
      <c r="E8" s="20">
        <f>+C8*5+D8*9</f>
        <v>743</v>
      </c>
      <c r="F8" s="44">
        <f>'liczba dni zwłoki'!$E$6</f>
        <v>422</v>
      </c>
      <c r="G8" s="44">
        <f>'liczba dni zwłoki'!$F$6</f>
        <v>132</v>
      </c>
      <c r="H8" s="47">
        <f t="shared" ref="H8:H16" si="0">ROUND(((E8*0.1*F8)/365)+((E8*0.08*G8)/365),0)</f>
        <v>107</v>
      </c>
      <c r="I8" s="45">
        <f>'liczba dni zwłoki'!$H$6</f>
        <v>290</v>
      </c>
      <c r="J8" s="45">
        <f>'liczba dni zwłoki'!$I$6</f>
        <v>130</v>
      </c>
      <c r="K8" s="46">
        <f t="shared" ref="K8:K16" si="1">ROUND((((E8*0.1*I8)/365)+((E8*0.08*J8)/365)),0)</f>
        <v>80</v>
      </c>
      <c r="L8" s="156">
        <f t="shared" ref="L8:L11" si="2">(E8+K8)/E8</f>
        <v>1.1076716016150741</v>
      </c>
      <c r="M8" s="157">
        <f t="shared" ref="M8:M16" si="3">E8/L8</f>
        <v>670.77642770352372</v>
      </c>
      <c r="N8" s="158">
        <f t="shared" ref="N8:N17" si="4">E8-M8</f>
        <v>72.223572296476277</v>
      </c>
      <c r="O8" s="158">
        <f t="shared" ref="O8:O17" si="5">M8+N8</f>
        <v>743</v>
      </c>
      <c r="P8" s="158">
        <f t="shared" ref="P8:P15" si="6">O8</f>
        <v>743</v>
      </c>
      <c r="Q8" s="158"/>
      <c r="S8" s="30">
        <v>12</v>
      </c>
      <c r="T8" s="1" t="s">
        <v>40</v>
      </c>
      <c r="U8" s="93">
        <v>109</v>
      </c>
      <c r="V8" s="93">
        <v>18</v>
      </c>
      <c r="W8" s="93">
        <v>6</v>
      </c>
      <c r="X8" s="82">
        <v>0</v>
      </c>
      <c r="Y8" s="20">
        <f t="shared" ref="Y8:Y15" si="7">U8*6+V8*5+W8*10+X8*9</f>
        <v>804</v>
      </c>
      <c r="Z8" s="44">
        <f>'liczba dni zwłoki'!$E$16</f>
        <v>120</v>
      </c>
      <c r="AA8" s="44">
        <f>'liczba dni zwłoki'!$F$16</f>
        <v>132</v>
      </c>
      <c r="AB8" s="43">
        <f t="shared" ref="AB8:AB14" si="8">ROUND((((Y8*0.1*Z8)/365)+((Y8*0.08*AA8)/365)),0)</f>
        <v>50</v>
      </c>
      <c r="AC8" s="45">
        <f>'liczba dni zwłoki'!$H$16</f>
        <v>77</v>
      </c>
      <c r="AD8" s="45">
        <f>'liczba dni zwłoki'!$I$16</f>
        <v>130</v>
      </c>
      <c r="AE8" s="45">
        <f t="shared" ref="AE8:AE14" si="9">ROUND((((Y8*0.1*AC8)/365)+((Y8*0.08*AD8)/365)),0)</f>
        <v>40</v>
      </c>
    </row>
    <row r="9" spans="1:31" ht="16.5" thickTop="1" thickBot="1" x14ac:dyDescent="0.3">
      <c r="A9" s="30">
        <v>3</v>
      </c>
      <c r="B9" s="1" t="s">
        <v>8</v>
      </c>
      <c r="C9" s="2">
        <v>126</v>
      </c>
      <c r="D9" s="2">
        <v>12</v>
      </c>
      <c r="E9" s="20">
        <f>C9*5+D9*9</f>
        <v>738</v>
      </c>
      <c r="F9" s="44">
        <f>'liczba dni zwłoki'!$E$7</f>
        <v>393</v>
      </c>
      <c r="G9" s="44">
        <f>'liczba dni zwłoki'!$F$7</f>
        <v>132</v>
      </c>
      <c r="H9" s="47">
        <f t="shared" si="0"/>
        <v>101</v>
      </c>
      <c r="I9" s="45">
        <f>'liczba dni zwłoki'!$H$7</f>
        <v>261</v>
      </c>
      <c r="J9" s="45">
        <f>'liczba dni zwłoki'!$I$7</f>
        <v>130</v>
      </c>
      <c r="K9" s="46">
        <f t="shared" si="1"/>
        <v>74</v>
      </c>
      <c r="L9" s="156">
        <f t="shared" si="2"/>
        <v>1.1002710027100271</v>
      </c>
      <c r="M9" s="157">
        <f t="shared" si="3"/>
        <v>670.74384236453204</v>
      </c>
      <c r="N9" s="158">
        <f t="shared" si="4"/>
        <v>67.256157635467957</v>
      </c>
      <c r="O9" s="158">
        <f t="shared" si="5"/>
        <v>738</v>
      </c>
      <c r="P9" s="158">
        <f t="shared" si="6"/>
        <v>738</v>
      </c>
      <c r="Q9" s="158"/>
      <c r="S9" s="30">
        <v>13</v>
      </c>
      <c r="T9" s="1" t="s">
        <v>41</v>
      </c>
      <c r="U9" s="93">
        <v>109</v>
      </c>
      <c r="V9" s="93">
        <v>18</v>
      </c>
      <c r="W9" s="93">
        <v>6</v>
      </c>
      <c r="X9" s="82">
        <v>0</v>
      </c>
      <c r="Y9" s="20">
        <f t="shared" si="7"/>
        <v>804</v>
      </c>
      <c r="Z9" s="44">
        <f>'liczba dni zwłoki'!$E$17</f>
        <v>90</v>
      </c>
      <c r="AA9" s="44">
        <f>'liczba dni zwłoki'!$F$17</f>
        <v>132</v>
      </c>
      <c r="AB9" s="43">
        <f t="shared" si="8"/>
        <v>43</v>
      </c>
      <c r="AC9" s="45">
        <f>'liczba dni zwłoki'!$H$17</f>
        <v>47</v>
      </c>
      <c r="AD9" s="45">
        <f>'liczba dni zwłoki'!$I$17</f>
        <v>130</v>
      </c>
      <c r="AE9" s="45">
        <f t="shared" si="9"/>
        <v>33</v>
      </c>
    </row>
    <row r="10" spans="1:31" ht="16.5" thickTop="1" thickBot="1" x14ac:dyDescent="0.3">
      <c r="A10" s="30">
        <v>4</v>
      </c>
      <c r="B10" s="1" t="s">
        <v>9</v>
      </c>
      <c r="C10" s="2">
        <v>126</v>
      </c>
      <c r="D10" s="2">
        <v>12</v>
      </c>
      <c r="E10" s="20">
        <f>C10*5+D10*9</f>
        <v>738</v>
      </c>
      <c r="F10" s="44">
        <f>'liczba dni zwłoki'!$E$8</f>
        <v>363</v>
      </c>
      <c r="G10" s="44">
        <f>'liczba dni zwłoki'!$F$8</f>
        <v>132</v>
      </c>
      <c r="H10" s="47">
        <f t="shared" si="0"/>
        <v>95</v>
      </c>
      <c r="I10" s="45">
        <f>'liczba dni zwłoki'!$H$8</f>
        <v>231</v>
      </c>
      <c r="J10" s="45">
        <f>'liczba dni zwłoki'!$I$8</f>
        <v>130</v>
      </c>
      <c r="K10" s="46">
        <f t="shared" si="1"/>
        <v>68</v>
      </c>
      <c r="L10" s="156">
        <f t="shared" si="2"/>
        <v>1.0921409214092141</v>
      </c>
      <c r="M10" s="157">
        <f t="shared" si="3"/>
        <v>675.73697270471462</v>
      </c>
      <c r="N10" s="158">
        <f t="shared" si="4"/>
        <v>62.263027295285383</v>
      </c>
      <c r="O10" s="158">
        <f t="shared" si="5"/>
        <v>738</v>
      </c>
      <c r="P10" s="158">
        <f t="shared" si="6"/>
        <v>738</v>
      </c>
      <c r="Q10" s="158"/>
      <c r="S10" s="30">
        <v>14</v>
      </c>
      <c r="T10" s="1" t="s">
        <v>42</v>
      </c>
      <c r="U10" s="93">
        <v>108</v>
      </c>
      <c r="V10" s="93">
        <v>18</v>
      </c>
      <c r="W10" s="93">
        <v>6</v>
      </c>
      <c r="X10" s="82">
        <v>0</v>
      </c>
      <c r="Y10" s="20">
        <f t="shared" si="7"/>
        <v>798</v>
      </c>
      <c r="Z10" s="44">
        <f>'liczba dni zwłoki'!$E$18</f>
        <v>58</v>
      </c>
      <c r="AA10" s="44">
        <f>'liczba dni zwłoki'!$F$18</f>
        <v>132</v>
      </c>
      <c r="AB10" s="43">
        <f t="shared" si="8"/>
        <v>36</v>
      </c>
      <c r="AC10" s="45">
        <f>'liczba dni zwłoki'!$H$18</f>
        <v>15</v>
      </c>
      <c r="AD10" s="45">
        <f>'liczba dni zwłoki'!$I$18</f>
        <v>130</v>
      </c>
      <c r="AE10" s="45">
        <f t="shared" si="9"/>
        <v>26</v>
      </c>
    </row>
    <row r="11" spans="1:31" ht="16.5" thickTop="1" thickBot="1" x14ac:dyDescent="0.3">
      <c r="A11" s="30">
        <v>5</v>
      </c>
      <c r="B11" s="1" t="s">
        <v>10</v>
      </c>
      <c r="C11" s="2">
        <v>126</v>
      </c>
      <c r="D11" s="2">
        <v>12</v>
      </c>
      <c r="E11" s="20">
        <f t="shared" ref="E11:E16" si="10">C11*5+D11*9</f>
        <v>738</v>
      </c>
      <c r="F11" s="44">
        <f>'liczba dni zwłoki'!$E$9</f>
        <v>330</v>
      </c>
      <c r="G11" s="44">
        <f>'liczba dni zwłoki'!$F$9</f>
        <v>132</v>
      </c>
      <c r="H11" s="47">
        <f t="shared" si="0"/>
        <v>88</v>
      </c>
      <c r="I11" s="45">
        <f>'liczba dni zwłoki'!$H$9</f>
        <v>198</v>
      </c>
      <c r="J11" s="45">
        <f>'liczba dni zwłoki'!$I$9</f>
        <v>130</v>
      </c>
      <c r="K11" s="46">
        <f t="shared" si="1"/>
        <v>61</v>
      </c>
      <c r="L11" s="156">
        <f t="shared" si="2"/>
        <v>1.0826558265582655</v>
      </c>
      <c r="M11" s="157">
        <f t="shared" si="3"/>
        <v>681.65707133917397</v>
      </c>
      <c r="N11" s="158">
        <f t="shared" si="4"/>
        <v>56.342928660826033</v>
      </c>
      <c r="O11" s="158">
        <f t="shared" si="5"/>
        <v>738</v>
      </c>
      <c r="P11" s="158">
        <f t="shared" si="6"/>
        <v>738</v>
      </c>
      <c r="Q11" s="158"/>
      <c r="S11" s="30">
        <v>15</v>
      </c>
      <c r="T11" s="1" t="s">
        <v>43</v>
      </c>
      <c r="U11" s="93">
        <v>108</v>
      </c>
      <c r="V11" s="93">
        <v>18</v>
      </c>
      <c r="W11" s="93">
        <v>6</v>
      </c>
      <c r="X11" s="82">
        <v>0</v>
      </c>
      <c r="Y11" s="20">
        <f t="shared" si="7"/>
        <v>798</v>
      </c>
      <c r="Z11" s="44">
        <f>'liczba dni zwłoki'!$E$19</f>
        <v>28</v>
      </c>
      <c r="AA11" s="44">
        <f>'liczba dni zwłoki'!$F$19</f>
        <v>132</v>
      </c>
      <c r="AB11" s="43">
        <f t="shared" si="8"/>
        <v>29</v>
      </c>
      <c r="AC11" s="45">
        <f>'liczba dni zwłoki'!$H$19</f>
        <v>0</v>
      </c>
      <c r="AD11" s="45">
        <f>'liczba dni zwłoki'!$I$19</f>
        <v>130</v>
      </c>
      <c r="AE11" s="45">
        <f t="shared" si="9"/>
        <v>23</v>
      </c>
    </row>
    <row r="12" spans="1:31" ht="16.5" thickTop="1" thickBot="1" x14ac:dyDescent="0.3">
      <c r="A12" s="30">
        <v>6</v>
      </c>
      <c r="B12" s="1" t="s">
        <v>11</v>
      </c>
      <c r="C12" s="2">
        <v>126</v>
      </c>
      <c r="D12" s="2">
        <v>12</v>
      </c>
      <c r="E12" s="20">
        <f t="shared" si="10"/>
        <v>738</v>
      </c>
      <c r="F12" s="44">
        <f>'liczba dni zwłoki'!$E$10</f>
        <v>302</v>
      </c>
      <c r="G12" s="44">
        <f>'liczba dni zwłoki'!$F$10</f>
        <v>132</v>
      </c>
      <c r="H12" s="47">
        <f t="shared" si="0"/>
        <v>82</v>
      </c>
      <c r="I12" s="45">
        <f>'liczba dni zwłoki'!$H$10</f>
        <v>170</v>
      </c>
      <c r="J12" s="45">
        <f>'liczba dni zwłoki'!$I$10</f>
        <v>130</v>
      </c>
      <c r="K12" s="46">
        <f t="shared" si="1"/>
        <v>55</v>
      </c>
      <c r="L12" s="156">
        <f>(E12+K12)/E12</f>
        <v>1.0745257452574526</v>
      </c>
      <c r="M12" s="157">
        <f t="shared" si="3"/>
        <v>686.8146279949558</v>
      </c>
      <c r="N12" s="158">
        <f t="shared" si="4"/>
        <v>51.185372005044201</v>
      </c>
      <c r="O12" s="158">
        <f t="shared" si="5"/>
        <v>738</v>
      </c>
      <c r="P12" s="158">
        <f t="shared" si="6"/>
        <v>738</v>
      </c>
      <c r="Q12" s="158"/>
      <c r="S12" s="30">
        <v>16</v>
      </c>
      <c r="T12" s="1" t="s">
        <v>188</v>
      </c>
      <c r="U12" s="93">
        <v>108</v>
      </c>
      <c r="V12" s="93">
        <v>18</v>
      </c>
      <c r="W12" s="93">
        <v>6</v>
      </c>
      <c r="X12" s="82">
        <v>0</v>
      </c>
      <c r="Y12" s="20">
        <f t="shared" si="7"/>
        <v>798</v>
      </c>
      <c r="Z12" s="44">
        <f>'liczba dni zwłoki'!$E$20</f>
        <v>0</v>
      </c>
      <c r="AA12" s="44">
        <f>'liczba dni zwłoki'!$F$20</f>
        <v>130</v>
      </c>
      <c r="AB12" s="43">
        <f t="shared" si="8"/>
        <v>23</v>
      </c>
      <c r="AC12" s="45">
        <f>'liczba dni zwłoki'!$H$20</f>
        <v>0</v>
      </c>
      <c r="AD12" s="45">
        <f>'liczba dni zwłoki'!$I$20</f>
        <v>129</v>
      </c>
      <c r="AE12" s="45">
        <f t="shared" si="9"/>
        <v>23</v>
      </c>
    </row>
    <row r="13" spans="1:31" ht="16.5" thickTop="1" thickBot="1" x14ac:dyDescent="0.3">
      <c r="A13" s="30">
        <v>7</v>
      </c>
      <c r="B13" s="1" t="s">
        <v>12</v>
      </c>
      <c r="C13" s="2">
        <v>127</v>
      </c>
      <c r="D13" s="2">
        <v>9</v>
      </c>
      <c r="E13" s="20">
        <f t="shared" si="10"/>
        <v>716</v>
      </c>
      <c r="F13" s="44">
        <f>'liczba dni zwłoki'!$E$11</f>
        <v>271</v>
      </c>
      <c r="G13" s="44">
        <f>'liczba dni zwłoki'!$F$11</f>
        <v>132</v>
      </c>
      <c r="H13" s="47">
        <f t="shared" si="0"/>
        <v>74</v>
      </c>
      <c r="I13" s="45">
        <f>'liczba dni zwłoki'!$H$11</f>
        <v>144</v>
      </c>
      <c r="J13" s="45">
        <f>'liczba dni zwłoki'!$I$11</f>
        <v>130</v>
      </c>
      <c r="K13" s="46">
        <f t="shared" si="1"/>
        <v>49</v>
      </c>
      <c r="L13" s="156">
        <f t="shared" ref="L13:L16" si="11">(E13+K13)/E13</f>
        <v>1.0684357541899441</v>
      </c>
      <c r="M13" s="157">
        <f t="shared" si="3"/>
        <v>670.13856209150333</v>
      </c>
      <c r="N13" s="158">
        <f t="shared" si="4"/>
        <v>45.861437908496669</v>
      </c>
      <c r="O13" s="158">
        <f t="shared" si="5"/>
        <v>716</v>
      </c>
      <c r="P13" s="158">
        <f t="shared" si="6"/>
        <v>716</v>
      </c>
      <c r="Q13" s="158"/>
      <c r="S13" s="30">
        <v>17</v>
      </c>
      <c r="T13" s="1" t="s">
        <v>189</v>
      </c>
      <c r="U13" s="93">
        <v>108</v>
      </c>
      <c r="V13" s="93">
        <v>18</v>
      </c>
      <c r="W13" s="93">
        <v>6</v>
      </c>
      <c r="X13" s="82">
        <v>0</v>
      </c>
      <c r="Y13" s="20">
        <f t="shared" si="7"/>
        <v>798</v>
      </c>
      <c r="Z13" s="44">
        <f>'liczba dni zwłoki'!$E$21</f>
        <v>0</v>
      </c>
      <c r="AA13" s="44">
        <f>'liczba dni zwłoki'!$F$21</f>
        <v>99</v>
      </c>
      <c r="AB13" s="43">
        <f t="shared" si="8"/>
        <v>17</v>
      </c>
      <c r="AC13" s="45">
        <f>'liczba dni zwłoki'!$H$21</f>
        <v>0</v>
      </c>
      <c r="AD13" s="45">
        <f>'liczba dni zwłoki'!$I$21</f>
        <v>99</v>
      </c>
      <c r="AE13" s="45">
        <f t="shared" si="9"/>
        <v>17</v>
      </c>
    </row>
    <row r="14" spans="1:31" ht="16.5" thickTop="1" thickBot="1" x14ac:dyDescent="0.3">
      <c r="A14" s="30">
        <v>8</v>
      </c>
      <c r="B14" s="1" t="s">
        <v>13</v>
      </c>
      <c r="C14" s="2">
        <v>127</v>
      </c>
      <c r="D14" s="2">
        <v>6</v>
      </c>
      <c r="E14" s="20">
        <f t="shared" si="10"/>
        <v>689</v>
      </c>
      <c r="F14" s="44">
        <f>'liczba dni zwłoki'!$E$12</f>
        <v>240</v>
      </c>
      <c r="G14" s="44">
        <f>'liczba dni zwłoki'!$F$12</f>
        <v>132</v>
      </c>
      <c r="H14" s="47">
        <f t="shared" si="0"/>
        <v>65</v>
      </c>
      <c r="I14" s="45">
        <f>'liczba dni zwłoki'!$H$12</f>
        <v>144</v>
      </c>
      <c r="J14" s="45">
        <f>'liczba dni zwłoki'!$I$12</f>
        <v>130</v>
      </c>
      <c r="K14" s="46">
        <f t="shared" si="1"/>
        <v>47</v>
      </c>
      <c r="L14" s="156">
        <f t="shared" si="11"/>
        <v>1.0682148040638606</v>
      </c>
      <c r="M14" s="157">
        <f t="shared" si="3"/>
        <v>645.00135869565224</v>
      </c>
      <c r="N14" s="158">
        <f t="shared" si="4"/>
        <v>43.998641304347757</v>
      </c>
      <c r="O14" s="158">
        <f t="shared" si="5"/>
        <v>689</v>
      </c>
      <c r="P14" s="158">
        <f t="shared" si="6"/>
        <v>689</v>
      </c>
      <c r="Q14" s="158"/>
      <c r="S14" s="30">
        <v>18</v>
      </c>
      <c r="T14" s="1" t="s">
        <v>190</v>
      </c>
      <c r="U14" s="93">
        <v>108</v>
      </c>
      <c r="V14" s="93">
        <v>18</v>
      </c>
      <c r="W14" s="93">
        <v>6</v>
      </c>
      <c r="X14" s="82">
        <v>0</v>
      </c>
      <c r="Y14" s="20">
        <f t="shared" si="7"/>
        <v>798</v>
      </c>
      <c r="Z14" s="44">
        <f>'liczba dni zwłoki'!$E$22</f>
        <v>0</v>
      </c>
      <c r="AA14" s="44">
        <f>'liczba dni zwłoki'!$F$22</f>
        <v>69</v>
      </c>
      <c r="AB14" s="43">
        <f t="shared" si="8"/>
        <v>12</v>
      </c>
      <c r="AC14" s="45">
        <f>'liczba dni zwłoki'!$H$22</f>
        <v>0</v>
      </c>
      <c r="AD14" s="45">
        <f>'liczba dni zwłoki'!$I$22</f>
        <v>69</v>
      </c>
      <c r="AE14" s="45">
        <f t="shared" si="9"/>
        <v>12</v>
      </c>
    </row>
    <row r="15" spans="1:31" ht="16.5" thickTop="1" thickBot="1" x14ac:dyDescent="0.3">
      <c r="A15" s="30">
        <v>9</v>
      </c>
      <c r="B15" s="1" t="s">
        <v>14</v>
      </c>
      <c r="C15" s="2">
        <v>127</v>
      </c>
      <c r="D15" s="2">
        <v>6</v>
      </c>
      <c r="E15" s="20">
        <f t="shared" si="10"/>
        <v>689</v>
      </c>
      <c r="F15" s="44">
        <f>'liczba dni zwłoki'!$E$13</f>
        <v>212</v>
      </c>
      <c r="G15" s="44">
        <f>'liczba dni zwłoki'!$F$13</f>
        <v>132</v>
      </c>
      <c r="H15" s="47">
        <f t="shared" si="0"/>
        <v>60</v>
      </c>
      <c r="I15" s="45">
        <f>'liczba dni zwłoki'!$H$13</f>
        <v>144</v>
      </c>
      <c r="J15" s="45">
        <f>'liczba dni zwłoki'!$I$13</f>
        <v>130</v>
      </c>
      <c r="K15" s="46">
        <f t="shared" si="1"/>
        <v>47</v>
      </c>
      <c r="L15" s="156">
        <f t="shared" si="11"/>
        <v>1.0682148040638606</v>
      </c>
      <c r="M15" s="157">
        <f t="shared" si="3"/>
        <v>645.00135869565224</v>
      </c>
      <c r="N15" s="158">
        <f t="shared" si="4"/>
        <v>43.998641304347757</v>
      </c>
      <c r="O15" s="158">
        <f t="shared" si="5"/>
        <v>689</v>
      </c>
      <c r="P15" s="158">
        <f t="shared" si="6"/>
        <v>689</v>
      </c>
      <c r="Q15" s="158"/>
      <c r="S15" s="30">
        <v>19</v>
      </c>
      <c r="T15" s="1" t="s">
        <v>240</v>
      </c>
      <c r="U15" s="122">
        <v>108</v>
      </c>
      <c r="V15" s="122">
        <v>18</v>
      </c>
      <c r="W15" s="122">
        <v>6</v>
      </c>
      <c r="X15" s="82">
        <v>0</v>
      </c>
      <c r="Y15" s="20">
        <f t="shared" si="7"/>
        <v>798</v>
      </c>
      <c r="Z15" s="44">
        <f>'liczba dni zwłoki'!$E$23</f>
        <v>0</v>
      </c>
      <c r="AA15" s="44">
        <f>'liczba dni zwłoki'!$F$23</f>
        <v>36</v>
      </c>
      <c r="AB15" s="43">
        <v>0</v>
      </c>
      <c r="AC15" s="45">
        <f>'liczba dni zwłoki'!$H$23</f>
        <v>0</v>
      </c>
      <c r="AD15" s="45">
        <f>'liczba dni zwłoki'!$I$23</f>
        <v>36</v>
      </c>
      <c r="AE15" s="45">
        <v>0</v>
      </c>
    </row>
    <row r="16" spans="1:31" ht="16.5" thickTop="1" thickBot="1" x14ac:dyDescent="0.3">
      <c r="A16" s="30">
        <v>10</v>
      </c>
      <c r="B16" s="1" t="s">
        <v>36</v>
      </c>
      <c r="C16" s="2">
        <v>127</v>
      </c>
      <c r="D16" s="22">
        <v>6</v>
      </c>
      <c r="E16" s="23">
        <f t="shared" si="10"/>
        <v>689</v>
      </c>
      <c r="F16" s="44">
        <f>'liczba dni zwłoki'!$E$14</f>
        <v>181</v>
      </c>
      <c r="G16" s="44">
        <f>'liczba dni zwłoki'!$F$14</f>
        <v>132</v>
      </c>
      <c r="H16" s="47">
        <f t="shared" si="0"/>
        <v>54</v>
      </c>
      <c r="I16" s="45">
        <f>'liczba dni zwłoki'!$H$14</f>
        <v>138</v>
      </c>
      <c r="J16" s="45">
        <f>'liczba dni zwłoki'!$I$14</f>
        <v>130</v>
      </c>
      <c r="K16" s="46">
        <f t="shared" si="1"/>
        <v>46</v>
      </c>
      <c r="L16" s="156">
        <f t="shared" si="11"/>
        <v>1.0667634252539913</v>
      </c>
      <c r="M16" s="157">
        <f t="shared" si="3"/>
        <v>645.87891156462592</v>
      </c>
      <c r="N16" s="158">
        <f t="shared" si="4"/>
        <v>43.121088435374077</v>
      </c>
      <c r="O16" s="158">
        <f t="shared" si="5"/>
        <v>689</v>
      </c>
      <c r="P16" s="158">
        <f>O16-Q16</f>
        <v>124.83556772816337</v>
      </c>
      <c r="Q16" s="158">
        <f>N17</f>
        <v>564.16443227183663</v>
      </c>
      <c r="X16" s="24" t="s">
        <v>47</v>
      </c>
      <c r="Y16" s="33">
        <f>SUM(Y7:Y15)</f>
        <v>7200</v>
      </c>
      <c r="Z16" s="33"/>
      <c r="AA16" s="33"/>
      <c r="AB16" s="34">
        <f>SUM(AB7:AB15)</f>
        <v>266</v>
      </c>
      <c r="AC16" s="34"/>
      <c r="AD16" s="34"/>
      <c r="AE16" s="34">
        <f>SUM(AE7:AE15)</f>
        <v>220</v>
      </c>
    </row>
    <row r="17" spans="1:31" ht="16.5" thickTop="1" thickBot="1" x14ac:dyDescent="0.3">
      <c r="A17" s="12"/>
      <c r="B17" s="13"/>
      <c r="C17" s="14"/>
      <c r="D17" s="24" t="s">
        <v>47</v>
      </c>
      <c r="E17" s="35">
        <f>SUM(E7:E16)</f>
        <v>7224</v>
      </c>
      <c r="F17" s="35"/>
      <c r="G17" s="35"/>
      <c r="H17" s="25">
        <f>SUM(H7:H16)</f>
        <v>841</v>
      </c>
      <c r="I17" s="25"/>
      <c r="J17" s="25"/>
      <c r="K17" s="25">
        <f t="shared" ref="K17" si="12">SUM(K7:K16)</f>
        <v>614</v>
      </c>
      <c r="L17" s="155"/>
      <c r="M17" s="159">
        <f>SUM(M7:M16)</f>
        <v>6659.8355677281634</v>
      </c>
      <c r="N17" s="159">
        <f t="shared" si="4"/>
        <v>564.16443227183663</v>
      </c>
      <c r="O17" s="159">
        <f t="shared" si="5"/>
        <v>7224</v>
      </c>
      <c r="P17" s="159">
        <f>SUM(P7:P16)</f>
        <v>6659.8355677281634</v>
      </c>
      <c r="Q17" s="159">
        <f>SUM(Q7:Q16)</f>
        <v>564.16443227183663</v>
      </c>
    </row>
    <row r="18" spans="1:31" ht="15.75" thickTop="1" x14ac:dyDescent="0.25">
      <c r="A18" s="3"/>
      <c r="B18" s="8"/>
      <c r="C18" s="4"/>
      <c r="D18" s="4"/>
      <c r="E18" s="15"/>
      <c r="F18" s="4"/>
      <c r="G18" s="4"/>
      <c r="H18" s="16"/>
      <c r="I18" s="16"/>
      <c r="J18" s="16"/>
    </row>
    <row r="19" spans="1:31" x14ac:dyDescent="0.25">
      <c r="A19" s="3"/>
      <c r="B19" s="8"/>
      <c r="C19" s="4"/>
      <c r="D19" s="4"/>
      <c r="E19" s="15"/>
      <c r="F19" s="4"/>
      <c r="G19" s="4"/>
      <c r="H19" s="16"/>
      <c r="I19" s="16"/>
      <c r="J19" s="16"/>
    </row>
    <row r="20" spans="1:31" x14ac:dyDescent="0.25">
      <c r="A20" s="3"/>
      <c r="B20" s="8"/>
      <c r="D20" s="4"/>
      <c r="E20" s="15"/>
      <c r="F20" s="4"/>
      <c r="G20" s="4"/>
      <c r="H20" s="16"/>
      <c r="I20" s="16"/>
      <c r="J20" s="16"/>
    </row>
    <row r="21" spans="1:31" x14ac:dyDescent="0.25">
      <c r="A21" s="3"/>
      <c r="B21" s="8"/>
      <c r="C21" s="4"/>
      <c r="D21" s="4"/>
      <c r="E21" s="15"/>
      <c r="F21" s="4"/>
      <c r="G21" s="4"/>
      <c r="H21" s="16"/>
      <c r="I21" s="16"/>
      <c r="J21" s="16"/>
    </row>
    <row r="23" spans="1:31" ht="18.75" x14ac:dyDescent="0.3">
      <c r="A23" s="198" t="s">
        <v>72</v>
      </c>
      <c r="B23" s="198"/>
      <c r="C23" s="198"/>
      <c r="D23" s="198"/>
      <c r="E23" s="198"/>
      <c r="F23" s="198"/>
      <c r="G23" s="198"/>
      <c r="H23" s="198"/>
      <c r="I23" s="198"/>
      <c r="J23" s="198"/>
      <c r="K23" s="198"/>
      <c r="L23" s="134"/>
      <c r="M23" s="134"/>
      <c r="N23" s="134"/>
      <c r="O23" s="134"/>
      <c r="P23" s="134"/>
      <c r="Q23" s="134"/>
      <c r="R23" s="132"/>
      <c r="S23" s="198" t="s">
        <v>72</v>
      </c>
      <c r="T23" s="198"/>
      <c r="U23" s="198"/>
      <c r="V23" s="198"/>
      <c r="W23" s="198"/>
      <c r="X23" s="198"/>
      <c r="Y23" s="198"/>
      <c r="Z23" s="198"/>
      <c r="AA23" s="198"/>
      <c r="AB23" s="198"/>
      <c r="AC23" s="198"/>
      <c r="AD23" s="198"/>
      <c r="AE23" s="198"/>
    </row>
    <row r="24" spans="1:31" ht="15.75" thickBot="1" x14ac:dyDescent="0.3">
      <c r="C24" s="42"/>
      <c r="D24" s="42"/>
      <c r="H24" s="11"/>
      <c r="I24" s="11"/>
      <c r="J24" s="11"/>
      <c r="K24" s="11"/>
      <c r="L24" s="11"/>
      <c r="M24" s="11"/>
      <c r="N24" s="11"/>
      <c r="O24" s="11"/>
      <c r="P24" s="11"/>
      <c r="Q24" s="11"/>
    </row>
    <row r="25" spans="1:31" ht="31.5" customHeight="1" thickTop="1" thickBot="1" x14ac:dyDescent="0.3">
      <c r="F25" s="187" t="s">
        <v>152</v>
      </c>
      <c r="G25" s="188"/>
      <c r="H25" s="189"/>
      <c r="I25" s="174" t="s">
        <v>151</v>
      </c>
      <c r="J25" s="175"/>
      <c r="K25" s="176"/>
      <c r="L25" s="153"/>
      <c r="M25" s="153"/>
      <c r="N25" s="153"/>
      <c r="O25" s="153"/>
      <c r="P25" s="153"/>
      <c r="Q25" s="153"/>
      <c r="Z25" s="187" t="s">
        <v>152</v>
      </c>
      <c r="AA25" s="188"/>
      <c r="AB25" s="189"/>
      <c r="AC25" s="174" t="s">
        <v>151</v>
      </c>
      <c r="AD25" s="175"/>
      <c r="AE25" s="176"/>
    </row>
    <row r="26" spans="1:31" ht="43.5" customHeight="1" thickTop="1" thickBot="1" x14ac:dyDescent="0.3">
      <c r="A26" s="177" t="s">
        <v>0</v>
      </c>
      <c r="B26" s="179" t="s">
        <v>1</v>
      </c>
      <c r="C26" s="183" t="s">
        <v>2</v>
      </c>
      <c r="D26" s="184"/>
      <c r="E26" s="181" t="s">
        <v>3</v>
      </c>
      <c r="F26" s="190" t="s">
        <v>38</v>
      </c>
      <c r="G26" s="191"/>
      <c r="H26" s="185" t="s">
        <v>37</v>
      </c>
      <c r="I26" s="192" t="s">
        <v>150</v>
      </c>
      <c r="J26" s="193"/>
      <c r="K26" s="173" t="s">
        <v>48</v>
      </c>
      <c r="L26" s="166" t="s">
        <v>243</v>
      </c>
      <c r="M26" s="168" t="s">
        <v>241</v>
      </c>
      <c r="N26" s="168" t="s">
        <v>185</v>
      </c>
      <c r="O26" s="168" t="s">
        <v>183</v>
      </c>
      <c r="P26" s="168" t="s">
        <v>244</v>
      </c>
      <c r="Q26" s="168" t="s">
        <v>245</v>
      </c>
      <c r="S26" s="177" t="s">
        <v>0</v>
      </c>
      <c r="T26" s="179" t="s">
        <v>1</v>
      </c>
      <c r="U26" s="194" t="s">
        <v>2</v>
      </c>
      <c r="V26" s="195"/>
      <c r="W26" s="195"/>
      <c r="X26" s="196"/>
      <c r="Y26" s="181" t="s">
        <v>3</v>
      </c>
      <c r="Z26" s="197" t="s">
        <v>38</v>
      </c>
      <c r="AA26" s="197"/>
      <c r="AB26" s="185" t="s">
        <v>37</v>
      </c>
      <c r="AC26" s="192" t="s">
        <v>150</v>
      </c>
      <c r="AD26" s="193"/>
      <c r="AE26" s="171" t="s">
        <v>48</v>
      </c>
    </row>
    <row r="27" spans="1:31" ht="18" customHeight="1" thickTop="1" thickBot="1" x14ac:dyDescent="0.3">
      <c r="A27" s="178"/>
      <c r="B27" s="180"/>
      <c r="C27" s="19" t="s">
        <v>4</v>
      </c>
      <c r="D27" s="19" t="s">
        <v>5</v>
      </c>
      <c r="E27" s="182"/>
      <c r="F27" s="78" t="s">
        <v>197</v>
      </c>
      <c r="G27" s="78" t="s">
        <v>198</v>
      </c>
      <c r="H27" s="186"/>
      <c r="I27" s="80" t="s">
        <v>197</v>
      </c>
      <c r="J27" s="79" t="s">
        <v>198</v>
      </c>
      <c r="K27" s="173"/>
      <c r="L27" s="167"/>
      <c r="M27" s="169"/>
      <c r="N27" s="169"/>
      <c r="O27" s="169"/>
      <c r="P27" s="169"/>
      <c r="Q27" s="169"/>
      <c r="S27" s="178"/>
      <c r="T27" s="180"/>
      <c r="U27" s="28" t="s">
        <v>44</v>
      </c>
      <c r="V27" s="19" t="s">
        <v>4</v>
      </c>
      <c r="W27" s="29" t="s">
        <v>45</v>
      </c>
      <c r="X27" s="19" t="s">
        <v>5</v>
      </c>
      <c r="Y27" s="182"/>
      <c r="Z27" s="78" t="s">
        <v>197</v>
      </c>
      <c r="AA27" s="52" t="s">
        <v>198</v>
      </c>
      <c r="AB27" s="186"/>
      <c r="AC27" s="79" t="s">
        <v>197</v>
      </c>
      <c r="AD27" s="80" t="s">
        <v>198</v>
      </c>
      <c r="AE27" s="172"/>
    </row>
    <row r="28" spans="1:31" ht="16.5" thickTop="1" thickBot="1" x14ac:dyDescent="0.3">
      <c r="A28" s="30">
        <v>1</v>
      </c>
      <c r="B28" s="1" t="s">
        <v>6</v>
      </c>
      <c r="C28" s="2">
        <v>63</v>
      </c>
      <c r="D28" s="2">
        <v>16</v>
      </c>
      <c r="E28" s="20">
        <f>C28*5+D28*9</f>
        <v>459</v>
      </c>
      <c r="F28" s="44">
        <f>'liczba dni zwłoki'!$E$5</f>
        <v>455</v>
      </c>
      <c r="G28" s="44">
        <f>'liczba dni zwłoki'!$F$5</f>
        <v>132</v>
      </c>
      <c r="H28" s="47">
        <f>ROUND(((E28*0.1*F28)/365)+((E28*0.08*G28)/365),0)</f>
        <v>70</v>
      </c>
      <c r="I28" s="45">
        <f>'liczba dni zwłoki'!$H$5</f>
        <v>323</v>
      </c>
      <c r="J28" s="45">
        <f>'liczba dni zwłoki'!$I$5</f>
        <v>130</v>
      </c>
      <c r="K28" s="46">
        <f>ROUND((((E28*0.1*I28)/365)+((E28*0.08*J28)/365)),0)</f>
        <v>54</v>
      </c>
      <c r="L28" s="156">
        <f>(E28+K28)/E28</f>
        <v>1.1176470588235294</v>
      </c>
      <c r="M28" s="157">
        <f>E28/L28</f>
        <v>410.68421052631578</v>
      </c>
      <c r="N28" s="158">
        <f>E28-M28</f>
        <v>48.31578947368422</v>
      </c>
      <c r="O28" s="158">
        <f>M28+N28</f>
        <v>459</v>
      </c>
      <c r="P28" s="158">
        <f>O28</f>
        <v>459</v>
      </c>
      <c r="Q28" s="158"/>
      <c r="S28" s="30">
        <v>11</v>
      </c>
      <c r="T28" s="1" t="s">
        <v>39</v>
      </c>
      <c r="U28" s="94">
        <v>67</v>
      </c>
      <c r="V28" s="81">
        <v>0</v>
      </c>
      <c r="W28" s="94">
        <v>4</v>
      </c>
      <c r="X28" s="94">
        <v>6</v>
      </c>
      <c r="Y28" s="20">
        <f>U28*6+V28*5+W28*10+X28*9</f>
        <v>496</v>
      </c>
      <c r="Z28" s="44">
        <f>'liczba dni zwłoki'!$E$15</f>
        <v>149</v>
      </c>
      <c r="AA28" s="44">
        <f>'liczba dni zwłoki'!$F$15</f>
        <v>132</v>
      </c>
      <c r="AB28" s="43">
        <f>ROUND((((Y28*0.1*Z28)/365)+((Y28*0.08*AA28)/365)),0)</f>
        <v>35</v>
      </c>
      <c r="AC28" s="45">
        <f>'liczba dni zwłoki'!$H$15</f>
        <v>106</v>
      </c>
      <c r="AD28" s="45">
        <f>'liczba dni zwłoki'!$I$15</f>
        <v>130</v>
      </c>
      <c r="AE28" s="45">
        <f>ROUND((((Y28*0.1*AC28)/365)+((Y28*0.08*AD28)/365)),0)</f>
        <v>29</v>
      </c>
    </row>
    <row r="29" spans="1:31" ht="16.5" thickTop="1" thickBot="1" x14ac:dyDescent="0.3">
      <c r="A29" s="30">
        <v>2</v>
      </c>
      <c r="B29" s="1" t="s">
        <v>7</v>
      </c>
      <c r="C29" s="2">
        <v>67</v>
      </c>
      <c r="D29" s="2">
        <v>10</v>
      </c>
      <c r="E29" s="20">
        <f>+C29*5+D29*9</f>
        <v>425</v>
      </c>
      <c r="F29" s="44">
        <f>'liczba dni zwłoki'!$E$6</f>
        <v>422</v>
      </c>
      <c r="G29" s="44">
        <f>'liczba dni zwłoki'!$F$6</f>
        <v>132</v>
      </c>
      <c r="H29" s="47">
        <f t="shared" ref="H29:H37" si="13">ROUND(((E29*0.1*F29)/365)+((E29*0.08*G29)/365),0)</f>
        <v>61</v>
      </c>
      <c r="I29" s="45">
        <f>'liczba dni zwłoki'!$H$6</f>
        <v>290</v>
      </c>
      <c r="J29" s="45">
        <f>'liczba dni zwłoki'!$I$6</f>
        <v>130</v>
      </c>
      <c r="K29" s="46">
        <f t="shared" ref="K29:K37" si="14">ROUND((((E29*0.1*I29)/365)+((E29*0.08*J29)/365)),0)</f>
        <v>46</v>
      </c>
      <c r="L29" s="156">
        <f t="shared" ref="L29:L32" si="15">(E29+K29)/E29</f>
        <v>1.108235294117647</v>
      </c>
      <c r="M29" s="157">
        <f t="shared" ref="M29:M37" si="16">E29/L29</f>
        <v>383.49256900212316</v>
      </c>
      <c r="N29" s="158">
        <f t="shared" ref="N29:N38" si="17">E29-M29</f>
        <v>41.507430997876838</v>
      </c>
      <c r="O29" s="158">
        <f t="shared" ref="O29:O38" si="18">M29+N29</f>
        <v>425</v>
      </c>
      <c r="P29" s="158">
        <f t="shared" ref="P29:P36" si="19">O29</f>
        <v>425</v>
      </c>
      <c r="Q29" s="158"/>
      <c r="S29" s="30">
        <v>12</v>
      </c>
      <c r="T29" s="1" t="s">
        <v>40</v>
      </c>
      <c r="U29" s="94">
        <v>67</v>
      </c>
      <c r="V29" s="81">
        <v>0</v>
      </c>
      <c r="W29" s="94">
        <v>4</v>
      </c>
      <c r="X29" s="94">
        <v>6</v>
      </c>
      <c r="Y29" s="20">
        <f t="shared" ref="Y29:Y36" si="20">U29*6+V29*5+W29*10+X29*9</f>
        <v>496</v>
      </c>
      <c r="Z29" s="44">
        <f>'liczba dni zwłoki'!$E$16</f>
        <v>120</v>
      </c>
      <c r="AA29" s="44">
        <f>'liczba dni zwłoki'!$F$16</f>
        <v>132</v>
      </c>
      <c r="AB29" s="43">
        <f t="shared" ref="AB29:AB35" si="21">ROUND((((Y29*0.1*Z29)/365)+((Y29*0.08*AA29)/365)),0)</f>
        <v>31</v>
      </c>
      <c r="AC29" s="45">
        <f>'liczba dni zwłoki'!$H$16</f>
        <v>77</v>
      </c>
      <c r="AD29" s="45">
        <f>'liczba dni zwłoki'!$I$16</f>
        <v>130</v>
      </c>
      <c r="AE29" s="45">
        <f t="shared" ref="AE29:AE35" si="22">ROUND((((Y29*0.1*AC29)/365)+((Y29*0.08*AD29)/365)),0)</f>
        <v>25</v>
      </c>
    </row>
    <row r="30" spans="1:31" ht="16.5" thickTop="1" thickBot="1" x14ac:dyDescent="0.3">
      <c r="A30" s="30">
        <v>3</v>
      </c>
      <c r="B30" s="1" t="s">
        <v>8</v>
      </c>
      <c r="C30" s="2">
        <v>67</v>
      </c>
      <c r="D30" s="2">
        <v>10</v>
      </c>
      <c r="E30" s="20">
        <f>C30*5+D30*9</f>
        <v>425</v>
      </c>
      <c r="F30" s="44">
        <f>'liczba dni zwłoki'!$E$7</f>
        <v>393</v>
      </c>
      <c r="G30" s="44">
        <f>'liczba dni zwłoki'!$F$7</f>
        <v>132</v>
      </c>
      <c r="H30" s="47">
        <f t="shared" si="13"/>
        <v>58</v>
      </c>
      <c r="I30" s="45">
        <f>'liczba dni zwłoki'!$H$7</f>
        <v>261</v>
      </c>
      <c r="J30" s="45">
        <f>'liczba dni zwłoki'!$I$7</f>
        <v>130</v>
      </c>
      <c r="K30" s="46">
        <f t="shared" si="14"/>
        <v>43</v>
      </c>
      <c r="L30" s="156">
        <f t="shared" si="15"/>
        <v>1.1011764705882352</v>
      </c>
      <c r="M30" s="157">
        <f t="shared" si="16"/>
        <v>385.95085470085473</v>
      </c>
      <c r="N30" s="158">
        <f t="shared" si="17"/>
        <v>39.049145299145266</v>
      </c>
      <c r="O30" s="158">
        <f t="shared" si="18"/>
        <v>425</v>
      </c>
      <c r="P30" s="158">
        <f t="shared" si="19"/>
        <v>425</v>
      </c>
      <c r="Q30" s="158"/>
      <c r="S30" s="30">
        <v>13</v>
      </c>
      <c r="T30" s="1" t="s">
        <v>41</v>
      </c>
      <c r="U30" s="94">
        <v>67</v>
      </c>
      <c r="V30" s="81">
        <v>0</v>
      </c>
      <c r="W30" s="94">
        <v>4</v>
      </c>
      <c r="X30" s="94">
        <v>6</v>
      </c>
      <c r="Y30" s="20">
        <f t="shared" si="20"/>
        <v>496</v>
      </c>
      <c r="Z30" s="44">
        <f>'liczba dni zwłoki'!$E$17</f>
        <v>90</v>
      </c>
      <c r="AA30" s="44">
        <f>'liczba dni zwłoki'!$F$17</f>
        <v>132</v>
      </c>
      <c r="AB30" s="43">
        <f t="shared" si="21"/>
        <v>27</v>
      </c>
      <c r="AC30" s="45">
        <f>'liczba dni zwłoki'!$H$17</f>
        <v>47</v>
      </c>
      <c r="AD30" s="45">
        <f>'liczba dni zwłoki'!$I$17</f>
        <v>130</v>
      </c>
      <c r="AE30" s="45">
        <f t="shared" si="22"/>
        <v>21</v>
      </c>
    </row>
    <row r="31" spans="1:31" ht="16.5" thickTop="1" thickBot="1" x14ac:dyDescent="0.3">
      <c r="A31" s="30">
        <v>4</v>
      </c>
      <c r="B31" s="1" t="s">
        <v>9</v>
      </c>
      <c r="C31" s="2">
        <v>67</v>
      </c>
      <c r="D31" s="2">
        <v>10</v>
      </c>
      <c r="E31" s="20">
        <f>C31*5+D31*9</f>
        <v>425</v>
      </c>
      <c r="F31" s="44">
        <f>'liczba dni zwłoki'!$E$8</f>
        <v>363</v>
      </c>
      <c r="G31" s="44">
        <f>'liczba dni zwłoki'!$F$8</f>
        <v>132</v>
      </c>
      <c r="H31" s="47">
        <f t="shared" si="13"/>
        <v>55</v>
      </c>
      <c r="I31" s="45">
        <f>'liczba dni zwłoki'!$H$8</f>
        <v>231</v>
      </c>
      <c r="J31" s="45">
        <f>'liczba dni zwłoki'!$I$8</f>
        <v>130</v>
      </c>
      <c r="K31" s="46">
        <f t="shared" si="14"/>
        <v>39</v>
      </c>
      <c r="L31" s="156">
        <f t="shared" si="15"/>
        <v>1.091764705882353</v>
      </c>
      <c r="M31" s="157">
        <f t="shared" si="16"/>
        <v>389.2780172413793</v>
      </c>
      <c r="N31" s="158">
        <f t="shared" si="17"/>
        <v>35.721982758620697</v>
      </c>
      <c r="O31" s="158">
        <f t="shared" si="18"/>
        <v>425</v>
      </c>
      <c r="P31" s="158">
        <f t="shared" si="19"/>
        <v>425</v>
      </c>
      <c r="Q31" s="158"/>
      <c r="S31" s="30">
        <v>14</v>
      </c>
      <c r="T31" s="1" t="s">
        <v>42</v>
      </c>
      <c r="U31" s="94">
        <v>67</v>
      </c>
      <c r="V31" s="81">
        <v>0</v>
      </c>
      <c r="W31" s="94">
        <v>4</v>
      </c>
      <c r="X31" s="94">
        <v>6</v>
      </c>
      <c r="Y31" s="20">
        <f t="shared" si="20"/>
        <v>496</v>
      </c>
      <c r="Z31" s="44">
        <f>'liczba dni zwłoki'!$E$18</f>
        <v>58</v>
      </c>
      <c r="AA31" s="44">
        <f>'liczba dni zwłoki'!$F$18</f>
        <v>132</v>
      </c>
      <c r="AB31" s="43">
        <f t="shared" si="21"/>
        <v>22</v>
      </c>
      <c r="AC31" s="45">
        <f>'liczba dni zwłoki'!$H$18</f>
        <v>15</v>
      </c>
      <c r="AD31" s="45">
        <f>'liczba dni zwłoki'!$I$18</f>
        <v>130</v>
      </c>
      <c r="AE31" s="45">
        <f t="shared" si="22"/>
        <v>16</v>
      </c>
    </row>
    <row r="32" spans="1:31" ht="16.5" thickTop="1" thickBot="1" x14ac:dyDescent="0.3">
      <c r="A32" s="30">
        <v>5</v>
      </c>
      <c r="B32" s="1" t="s">
        <v>10</v>
      </c>
      <c r="C32" s="2">
        <v>67</v>
      </c>
      <c r="D32" s="2">
        <v>10</v>
      </c>
      <c r="E32" s="20">
        <f t="shared" ref="E32:E37" si="23">C32*5+D32*9</f>
        <v>425</v>
      </c>
      <c r="F32" s="44">
        <f>'liczba dni zwłoki'!$E$9</f>
        <v>330</v>
      </c>
      <c r="G32" s="44">
        <f>'liczba dni zwłoki'!$F$9</f>
        <v>132</v>
      </c>
      <c r="H32" s="47">
        <f t="shared" si="13"/>
        <v>51</v>
      </c>
      <c r="I32" s="45">
        <f>'liczba dni zwłoki'!$H$9</f>
        <v>198</v>
      </c>
      <c r="J32" s="45">
        <f>'liczba dni zwłoki'!$I$9</f>
        <v>130</v>
      </c>
      <c r="K32" s="46">
        <f t="shared" si="14"/>
        <v>35</v>
      </c>
      <c r="L32" s="156">
        <f t="shared" si="15"/>
        <v>1.0823529411764705</v>
      </c>
      <c r="M32" s="157">
        <f t="shared" si="16"/>
        <v>392.66304347826087</v>
      </c>
      <c r="N32" s="158">
        <f t="shared" si="17"/>
        <v>32.336956521739125</v>
      </c>
      <c r="O32" s="158">
        <f t="shared" si="18"/>
        <v>425</v>
      </c>
      <c r="P32" s="158">
        <f t="shared" si="19"/>
        <v>425</v>
      </c>
      <c r="Q32" s="158"/>
      <c r="S32" s="30">
        <v>15</v>
      </c>
      <c r="T32" s="1" t="s">
        <v>43</v>
      </c>
      <c r="U32" s="94">
        <v>67</v>
      </c>
      <c r="V32" s="81">
        <v>0</v>
      </c>
      <c r="W32" s="94">
        <v>4</v>
      </c>
      <c r="X32" s="94">
        <v>6</v>
      </c>
      <c r="Y32" s="20">
        <f t="shared" si="20"/>
        <v>496</v>
      </c>
      <c r="Z32" s="44">
        <f>'liczba dni zwłoki'!$E$19</f>
        <v>28</v>
      </c>
      <c r="AA32" s="44">
        <f>'liczba dni zwłoki'!$F$19</f>
        <v>132</v>
      </c>
      <c r="AB32" s="43">
        <f t="shared" si="21"/>
        <v>18</v>
      </c>
      <c r="AC32" s="45">
        <f>'liczba dni zwłoki'!$H$19</f>
        <v>0</v>
      </c>
      <c r="AD32" s="45">
        <f>'liczba dni zwłoki'!$I$19</f>
        <v>130</v>
      </c>
      <c r="AE32" s="45">
        <f t="shared" si="22"/>
        <v>14</v>
      </c>
    </row>
    <row r="33" spans="1:31" ht="16.5" thickTop="1" thickBot="1" x14ac:dyDescent="0.3">
      <c r="A33" s="30">
        <v>6</v>
      </c>
      <c r="B33" s="1" t="s">
        <v>11</v>
      </c>
      <c r="C33" s="2">
        <v>67</v>
      </c>
      <c r="D33" s="2">
        <v>10</v>
      </c>
      <c r="E33" s="20">
        <f t="shared" si="23"/>
        <v>425</v>
      </c>
      <c r="F33" s="44">
        <f>'liczba dni zwłoki'!$E$10</f>
        <v>302</v>
      </c>
      <c r="G33" s="44">
        <f>'liczba dni zwłoki'!$F$10</f>
        <v>132</v>
      </c>
      <c r="H33" s="47">
        <f t="shared" si="13"/>
        <v>47</v>
      </c>
      <c r="I33" s="45">
        <f>'liczba dni zwłoki'!$H$10</f>
        <v>170</v>
      </c>
      <c r="J33" s="45">
        <f>'liczba dni zwłoki'!$I$10</f>
        <v>130</v>
      </c>
      <c r="K33" s="46">
        <f t="shared" si="14"/>
        <v>32</v>
      </c>
      <c r="L33" s="156">
        <f>(E33+K33)/E33</f>
        <v>1.0752941176470587</v>
      </c>
      <c r="M33" s="157">
        <f t="shared" si="16"/>
        <v>395.2407002188184</v>
      </c>
      <c r="N33" s="158">
        <f t="shared" si="17"/>
        <v>29.759299781181596</v>
      </c>
      <c r="O33" s="158">
        <f t="shared" si="18"/>
        <v>425</v>
      </c>
      <c r="P33" s="158">
        <f t="shared" si="19"/>
        <v>425</v>
      </c>
      <c r="Q33" s="158"/>
      <c r="S33" s="30">
        <v>16</v>
      </c>
      <c r="T33" s="1" t="s">
        <v>188</v>
      </c>
      <c r="U33" s="94">
        <v>67</v>
      </c>
      <c r="V33" s="81">
        <v>0</v>
      </c>
      <c r="W33" s="94">
        <v>4</v>
      </c>
      <c r="X33" s="94">
        <v>6</v>
      </c>
      <c r="Y33" s="20">
        <f t="shared" si="20"/>
        <v>496</v>
      </c>
      <c r="Z33" s="44">
        <f>'liczba dni zwłoki'!$E$20</f>
        <v>0</v>
      </c>
      <c r="AA33" s="44">
        <f>'liczba dni zwłoki'!$F$20</f>
        <v>130</v>
      </c>
      <c r="AB33" s="43">
        <f t="shared" si="21"/>
        <v>14</v>
      </c>
      <c r="AC33" s="45">
        <f>'liczba dni zwłoki'!$H$20</f>
        <v>0</v>
      </c>
      <c r="AD33" s="45">
        <f>'liczba dni zwłoki'!$I$20</f>
        <v>129</v>
      </c>
      <c r="AE33" s="45">
        <f t="shared" si="22"/>
        <v>14</v>
      </c>
    </row>
    <row r="34" spans="1:31" ht="16.5" thickTop="1" thickBot="1" x14ac:dyDescent="0.3">
      <c r="A34" s="30">
        <v>7</v>
      </c>
      <c r="B34" s="1" t="s">
        <v>12</v>
      </c>
      <c r="C34" s="2">
        <v>67</v>
      </c>
      <c r="D34" s="2">
        <v>10</v>
      </c>
      <c r="E34" s="20">
        <f t="shared" si="23"/>
        <v>425</v>
      </c>
      <c r="F34" s="44">
        <f>'liczba dni zwłoki'!$E$11</f>
        <v>271</v>
      </c>
      <c r="G34" s="44">
        <f>'liczba dni zwłoki'!$F$11</f>
        <v>132</v>
      </c>
      <c r="H34" s="47">
        <f t="shared" si="13"/>
        <v>44</v>
      </c>
      <c r="I34" s="45">
        <f>'liczba dni zwłoki'!$H$11</f>
        <v>144</v>
      </c>
      <c r="J34" s="45">
        <f>'liczba dni zwłoki'!$I$11</f>
        <v>130</v>
      </c>
      <c r="K34" s="46">
        <f t="shared" si="14"/>
        <v>29</v>
      </c>
      <c r="L34" s="156">
        <f t="shared" ref="L34:L37" si="24">(E34+K34)/E34</f>
        <v>1.0682352941176469</v>
      </c>
      <c r="M34" s="157">
        <f t="shared" si="16"/>
        <v>397.85242290748903</v>
      </c>
      <c r="N34" s="158">
        <f t="shared" si="17"/>
        <v>27.147577092510971</v>
      </c>
      <c r="O34" s="158">
        <f t="shared" si="18"/>
        <v>425</v>
      </c>
      <c r="P34" s="158">
        <f t="shared" si="19"/>
        <v>425</v>
      </c>
      <c r="Q34" s="158"/>
      <c r="S34" s="30">
        <v>17</v>
      </c>
      <c r="T34" s="1" t="s">
        <v>189</v>
      </c>
      <c r="U34" s="94">
        <v>67</v>
      </c>
      <c r="V34" s="81">
        <v>0</v>
      </c>
      <c r="W34" s="94">
        <v>4</v>
      </c>
      <c r="X34" s="94">
        <v>6</v>
      </c>
      <c r="Y34" s="20">
        <f t="shared" si="20"/>
        <v>496</v>
      </c>
      <c r="Z34" s="44">
        <f>'liczba dni zwłoki'!$E$21</f>
        <v>0</v>
      </c>
      <c r="AA34" s="44">
        <f>'liczba dni zwłoki'!$F$21</f>
        <v>99</v>
      </c>
      <c r="AB34" s="43">
        <f t="shared" si="21"/>
        <v>11</v>
      </c>
      <c r="AC34" s="45">
        <f>'liczba dni zwłoki'!$H$21</f>
        <v>0</v>
      </c>
      <c r="AD34" s="45">
        <f>'liczba dni zwłoki'!$I$21</f>
        <v>99</v>
      </c>
      <c r="AE34" s="45">
        <f t="shared" si="22"/>
        <v>11</v>
      </c>
    </row>
    <row r="35" spans="1:31" ht="16.5" thickTop="1" thickBot="1" x14ac:dyDescent="0.3">
      <c r="A35" s="30">
        <v>8</v>
      </c>
      <c r="B35" s="1" t="s">
        <v>13</v>
      </c>
      <c r="C35" s="2">
        <v>67</v>
      </c>
      <c r="D35" s="2">
        <v>10</v>
      </c>
      <c r="E35" s="20">
        <f t="shared" si="23"/>
        <v>425</v>
      </c>
      <c r="F35" s="44">
        <f>'liczba dni zwłoki'!$E$12</f>
        <v>240</v>
      </c>
      <c r="G35" s="44">
        <f>'liczba dni zwłoki'!$F$12</f>
        <v>132</v>
      </c>
      <c r="H35" s="47">
        <f t="shared" si="13"/>
        <v>40</v>
      </c>
      <c r="I35" s="45">
        <f>'liczba dni zwłoki'!$H$12</f>
        <v>144</v>
      </c>
      <c r="J35" s="45">
        <f>'liczba dni zwłoki'!$I$12</f>
        <v>130</v>
      </c>
      <c r="K35" s="46">
        <f t="shared" si="14"/>
        <v>29</v>
      </c>
      <c r="L35" s="156">
        <f t="shared" si="24"/>
        <v>1.0682352941176469</v>
      </c>
      <c r="M35" s="157">
        <f t="shared" si="16"/>
        <v>397.85242290748903</v>
      </c>
      <c r="N35" s="158">
        <f t="shared" si="17"/>
        <v>27.147577092510971</v>
      </c>
      <c r="O35" s="158">
        <f t="shared" si="18"/>
        <v>425</v>
      </c>
      <c r="P35" s="158">
        <f t="shared" si="19"/>
        <v>425</v>
      </c>
      <c r="Q35" s="158"/>
      <c r="S35" s="30">
        <v>18</v>
      </c>
      <c r="T35" s="1" t="s">
        <v>190</v>
      </c>
      <c r="U35" s="94">
        <v>67</v>
      </c>
      <c r="V35" s="81">
        <v>0</v>
      </c>
      <c r="W35" s="94">
        <v>4</v>
      </c>
      <c r="X35" s="94">
        <v>6</v>
      </c>
      <c r="Y35" s="20">
        <f t="shared" si="20"/>
        <v>496</v>
      </c>
      <c r="Z35" s="44">
        <f>'liczba dni zwłoki'!$E$22</f>
        <v>0</v>
      </c>
      <c r="AA35" s="44">
        <f>'liczba dni zwłoki'!$F$22</f>
        <v>69</v>
      </c>
      <c r="AB35" s="43">
        <f t="shared" si="21"/>
        <v>8</v>
      </c>
      <c r="AC35" s="45">
        <f>'liczba dni zwłoki'!$H$22</f>
        <v>0</v>
      </c>
      <c r="AD35" s="45">
        <f>'liczba dni zwłoki'!$I$22</f>
        <v>69</v>
      </c>
      <c r="AE35" s="45">
        <f t="shared" si="22"/>
        <v>8</v>
      </c>
    </row>
    <row r="36" spans="1:31" ht="16.5" thickTop="1" thickBot="1" x14ac:dyDescent="0.3">
      <c r="A36" s="30">
        <v>9</v>
      </c>
      <c r="B36" s="1" t="s">
        <v>14</v>
      </c>
      <c r="C36" s="2">
        <v>67</v>
      </c>
      <c r="D36" s="2">
        <v>10</v>
      </c>
      <c r="E36" s="20">
        <f t="shared" si="23"/>
        <v>425</v>
      </c>
      <c r="F36" s="44">
        <f>'liczba dni zwłoki'!$E$13</f>
        <v>212</v>
      </c>
      <c r="G36" s="44">
        <f>'liczba dni zwłoki'!$F$13</f>
        <v>132</v>
      </c>
      <c r="H36" s="47">
        <f t="shared" si="13"/>
        <v>37</v>
      </c>
      <c r="I36" s="45">
        <f>'liczba dni zwłoki'!$H$13</f>
        <v>144</v>
      </c>
      <c r="J36" s="45">
        <f>'liczba dni zwłoki'!$I$13</f>
        <v>130</v>
      </c>
      <c r="K36" s="46">
        <f t="shared" si="14"/>
        <v>29</v>
      </c>
      <c r="L36" s="156">
        <f t="shared" si="24"/>
        <v>1.0682352941176469</v>
      </c>
      <c r="M36" s="157">
        <f t="shared" si="16"/>
        <v>397.85242290748903</v>
      </c>
      <c r="N36" s="158">
        <f t="shared" si="17"/>
        <v>27.147577092510971</v>
      </c>
      <c r="O36" s="158">
        <f t="shared" si="18"/>
        <v>425</v>
      </c>
      <c r="P36" s="158">
        <f t="shared" si="19"/>
        <v>425</v>
      </c>
      <c r="Q36" s="158"/>
      <c r="S36" s="30">
        <v>19</v>
      </c>
      <c r="T36" s="1" t="s">
        <v>240</v>
      </c>
      <c r="U36" s="122">
        <v>67</v>
      </c>
      <c r="V36" s="81">
        <v>0</v>
      </c>
      <c r="W36" s="122">
        <v>4</v>
      </c>
      <c r="X36" s="122">
        <v>6</v>
      </c>
      <c r="Y36" s="20">
        <f t="shared" si="20"/>
        <v>496</v>
      </c>
      <c r="Z36" s="44">
        <f>'liczba dni zwłoki'!$E$23</f>
        <v>0</v>
      </c>
      <c r="AA36" s="44">
        <f>'liczba dni zwłoki'!$F$23</f>
        <v>36</v>
      </c>
      <c r="AB36" s="43">
        <v>0</v>
      </c>
      <c r="AC36" s="45">
        <f>'liczba dni zwłoki'!$H$23</f>
        <v>0</v>
      </c>
      <c r="AD36" s="45">
        <f>'liczba dni zwłoki'!$I$23</f>
        <v>36</v>
      </c>
      <c r="AE36" s="45">
        <v>0</v>
      </c>
    </row>
    <row r="37" spans="1:31" ht="16.5" thickTop="1" thickBot="1" x14ac:dyDescent="0.3">
      <c r="A37" s="30">
        <v>10</v>
      </c>
      <c r="B37" s="1" t="s">
        <v>36</v>
      </c>
      <c r="C37" s="2">
        <v>67</v>
      </c>
      <c r="D37" s="22">
        <v>10</v>
      </c>
      <c r="E37" s="23">
        <f t="shared" si="23"/>
        <v>425</v>
      </c>
      <c r="F37" s="44">
        <f>'liczba dni zwłoki'!$E$14</f>
        <v>181</v>
      </c>
      <c r="G37" s="44">
        <f>'liczba dni zwłoki'!$F$14</f>
        <v>132</v>
      </c>
      <c r="H37" s="47">
        <f t="shared" si="13"/>
        <v>33</v>
      </c>
      <c r="I37" s="45">
        <f>'liczba dni zwłoki'!$H$14</f>
        <v>138</v>
      </c>
      <c r="J37" s="45">
        <f>'liczba dni zwłoki'!$I$14</f>
        <v>130</v>
      </c>
      <c r="K37" s="46">
        <f t="shared" si="14"/>
        <v>28</v>
      </c>
      <c r="L37" s="156">
        <f t="shared" si="24"/>
        <v>1.0658823529411765</v>
      </c>
      <c r="M37" s="157">
        <f t="shared" si="16"/>
        <v>398.73068432671079</v>
      </c>
      <c r="N37" s="158">
        <f t="shared" si="17"/>
        <v>26.269315673289213</v>
      </c>
      <c r="O37" s="158">
        <f t="shared" si="18"/>
        <v>425</v>
      </c>
      <c r="P37" s="158">
        <f>O37-Q37</f>
        <v>90.597348216930186</v>
      </c>
      <c r="Q37" s="158">
        <f>N38</f>
        <v>334.40265178306981</v>
      </c>
      <c r="X37" s="24" t="s">
        <v>47</v>
      </c>
      <c r="Y37" s="33">
        <f>SUM(Y28:Y36)</f>
        <v>4464</v>
      </c>
      <c r="Z37" s="33"/>
      <c r="AA37" s="33"/>
      <c r="AB37" s="34">
        <f>SUM(AB28:AB36)</f>
        <v>166</v>
      </c>
      <c r="AC37" s="34"/>
      <c r="AD37" s="34"/>
      <c r="AE37" s="34">
        <f>SUM(AE28:AE36)</f>
        <v>138</v>
      </c>
    </row>
    <row r="38" spans="1:31" ht="16.5" thickTop="1" thickBot="1" x14ac:dyDescent="0.3">
      <c r="A38" s="12"/>
      <c r="B38" s="13"/>
      <c r="C38" s="14"/>
      <c r="D38" s="24" t="s">
        <v>47</v>
      </c>
      <c r="E38" s="35">
        <f>SUM(E28:E37)</f>
        <v>4284</v>
      </c>
      <c r="F38" s="35"/>
      <c r="G38" s="35"/>
      <c r="H38" s="25">
        <f>SUM(H28:H37)</f>
        <v>496</v>
      </c>
      <c r="I38" s="25"/>
      <c r="J38" s="25"/>
      <c r="K38" s="25">
        <f t="shared" ref="K38" si="25">SUM(K28:K37)</f>
        <v>364</v>
      </c>
      <c r="L38" s="155"/>
      <c r="M38" s="159">
        <f>SUM(M28:M37)</f>
        <v>3949.5973482169302</v>
      </c>
      <c r="N38" s="159">
        <f t="shared" si="17"/>
        <v>334.40265178306981</v>
      </c>
      <c r="O38" s="159">
        <f t="shared" si="18"/>
        <v>4284</v>
      </c>
      <c r="P38" s="159">
        <f>SUM(P28:P37)</f>
        <v>3949.5973482169302</v>
      </c>
      <c r="Q38" s="159">
        <f>SUM(Q28:Q37)</f>
        <v>334.40265178306981</v>
      </c>
    </row>
    <row r="39" spans="1:31" ht="15.75" thickTop="1" x14ac:dyDescent="0.25">
      <c r="A39" s="3"/>
      <c r="B39" s="8"/>
      <c r="C39" s="4"/>
      <c r="D39" s="4"/>
      <c r="E39" s="15"/>
      <c r="F39" s="4"/>
      <c r="G39" s="4"/>
      <c r="H39" s="16"/>
      <c r="I39" s="16"/>
      <c r="J39" s="16"/>
    </row>
    <row r="40" spans="1:31" x14ac:dyDescent="0.25">
      <c r="A40" s="3"/>
      <c r="B40" s="8"/>
      <c r="C40" s="4"/>
      <c r="D40" s="4"/>
      <c r="E40" s="15"/>
      <c r="F40" s="4"/>
      <c r="G40" s="4"/>
      <c r="H40" s="16"/>
      <c r="I40" s="16"/>
      <c r="J40" s="16"/>
    </row>
    <row r="41" spans="1:31" x14ac:dyDescent="0.25">
      <c r="A41" s="3"/>
      <c r="B41" s="8"/>
      <c r="C41" s="4"/>
      <c r="D41" s="4"/>
      <c r="E41" s="15"/>
      <c r="F41" s="4"/>
      <c r="G41" s="4"/>
      <c r="H41" s="16"/>
      <c r="I41" s="16"/>
      <c r="J41" s="16"/>
    </row>
    <row r="42" spans="1:31" x14ac:dyDescent="0.25">
      <c r="A42" s="3"/>
      <c r="B42" s="8"/>
      <c r="C42" s="4"/>
      <c r="D42" s="4"/>
      <c r="E42" s="15"/>
      <c r="F42" s="4"/>
      <c r="G42" s="4"/>
      <c r="H42" s="16"/>
      <c r="I42" s="16"/>
      <c r="J42" s="16"/>
    </row>
    <row r="45" spans="1:31" ht="18" customHeight="1" x14ac:dyDescent="0.3">
      <c r="A45" s="198" t="s">
        <v>153</v>
      </c>
      <c r="B45" s="198"/>
      <c r="C45" s="198"/>
      <c r="D45" s="198"/>
      <c r="E45" s="198"/>
      <c r="F45" s="198"/>
      <c r="G45" s="198"/>
      <c r="H45" s="198"/>
      <c r="I45" s="198"/>
      <c r="J45" s="198"/>
      <c r="K45" s="198"/>
      <c r="L45" s="134"/>
      <c r="M45" s="134"/>
      <c r="N45" s="134"/>
      <c r="O45" s="134"/>
      <c r="P45" s="134"/>
      <c r="Q45" s="134"/>
      <c r="R45" s="132"/>
      <c r="S45" s="198" t="s">
        <v>153</v>
      </c>
      <c r="T45" s="198"/>
      <c r="U45" s="198"/>
      <c r="V45" s="198"/>
      <c r="W45" s="198"/>
      <c r="X45" s="198"/>
      <c r="Y45" s="198"/>
      <c r="Z45" s="198"/>
      <c r="AA45" s="198"/>
      <c r="AB45" s="198"/>
      <c r="AC45" s="198"/>
      <c r="AD45" s="198"/>
      <c r="AE45" s="198"/>
    </row>
    <row r="46" spans="1:31" ht="18" customHeight="1" thickBot="1" x14ac:dyDescent="0.3">
      <c r="C46" s="42"/>
      <c r="D46" s="42"/>
      <c r="H46" s="11"/>
      <c r="I46" s="11"/>
      <c r="J46" s="11"/>
      <c r="K46" s="11"/>
      <c r="L46" s="11"/>
      <c r="M46" s="11"/>
      <c r="N46" s="11"/>
      <c r="O46" s="11"/>
      <c r="P46" s="11"/>
      <c r="Q46" s="11"/>
    </row>
    <row r="47" spans="1:31" ht="36" customHeight="1" thickTop="1" thickBot="1" x14ac:dyDescent="0.3">
      <c r="F47" s="187" t="s">
        <v>152</v>
      </c>
      <c r="G47" s="188"/>
      <c r="H47" s="189"/>
      <c r="I47" s="174" t="s">
        <v>151</v>
      </c>
      <c r="J47" s="175"/>
      <c r="K47" s="176"/>
      <c r="L47" s="153"/>
      <c r="M47" s="153"/>
      <c r="N47" s="153"/>
      <c r="O47" s="153"/>
      <c r="P47" s="153"/>
      <c r="Q47" s="153"/>
      <c r="Z47" s="187" t="s">
        <v>152</v>
      </c>
      <c r="AA47" s="188"/>
      <c r="AB47" s="189"/>
      <c r="AC47" s="174" t="s">
        <v>151</v>
      </c>
      <c r="AD47" s="175"/>
      <c r="AE47" s="176"/>
    </row>
    <row r="48" spans="1:31" ht="46.5" customHeight="1" thickTop="1" thickBot="1" x14ac:dyDescent="0.3">
      <c r="A48" s="177" t="s">
        <v>0</v>
      </c>
      <c r="B48" s="179" t="s">
        <v>1</v>
      </c>
      <c r="C48" s="183" t="s">
        <v>2</v>
      </c>
      <c r="D48" s="184"/>
      <c r="E48" s="181" t="s">
        <v>3</v>
      </c>
      <c r="F48" s="190" t="s">
        <v>38</v>
      </c>
      <c r="G48" s="191"/>
      <c r="H48" s="185" t="s">
        <v>37</v>
      </c>
      <c r="I48" s="192" t="s">
        <v>150</v>
      </c>
      <c r="J48" s="193"/>
      <c r="K48" s="173" t="s">
        <v>48</v>
      </c>
      <c r="L48" s="166" t="s">
        <v>243</v>
      </c>
      <c r="M48" s="168" t="s">
        <v>241</v>
      </c>
      <c r="N48" s="168" t="s">
        <v>185</v>
      </c>
      <c r="O48" s="168" t="s">
        <v>183</v>
      </c>
      <c r="P48" s="168" t="s">
        <v>244</v>
      </c>
      <c r="Q48" s="168" t="s">
        <v>245</v>
      </c>
      <c r="S48" s="177" t="s">
        <v>0</v>
      </c>
      <c r="T48" s="179" t="s">
        <v>1</v>
      </c>
      <c r="U48" s="194" t="s">
        <v>2</v>
      </c>
      <c r="V48" s="195"/>
      <c r="W48" s="195"/>
      <c r="X48" s="196"/>
      <c r="Y48" s="181" t="s">
        <v>3</v>
      </c>
      <c r="Z48" s="197" t="s">
        <v>38</v>
      </c>
      <c r="AA48" s="197"/>
      <c r="AB48" s="185" t="s">
        <v>37</v>
      </c>
      <c r="AC48" s="192" t="s">
        <v>150</v>
      </c>
      <c r="AD48" s="193"/>
      <c r="AE48" s="171" t="s">
        <v>48</v>
      </c>
    </row>
    <row r="49" spans="1:31" ht="15" customHeight="1" thickTop="1" thickBot="1" x14ac:dyDescent="0.3">
      <c r="A49" s="178"/>
      <c r="B49" s="180"/>
      <c r="C49" s="19" t="s">
        <v>4</v>
      </c>
      <c r="D49" s="19" t="s">
        <v>5</v>
      </c>
      <c r="E49" s="182"/>
      <c r="F49" s="78" t="s">
        <v>197</v>
      </c>
      <c r="G49" s="78" t="s">
        <v>198</v>
      </c>
      <c r="H49" s="186"/>
      <c r="I49" s="80" t="s">
        <v>197</v>
      </c>
      <c r="J49" s="79" t="s">
        <v>198</v>
      </c>
      <c r="K49" s="173"/>
      <c r="L49" s="167"/>
      <c r="M49" s="169"/>
      <c r="N49" s="169"/>
      <c r="O49" s="169"/>
      <c r="P49" s="169"/>
      <c r="Q49" s="169"/>
      <c r="S49" s="178"/>
      <c r="T49" s="180"/>
      <c r="U49" s="28" t="s">
        <v>44</v>
      </c>
      <c r="V49" s="19" t="s">
        <v>4</v>
      </c>
      <c r="W49" s="29" t="s">
        <v>45</v>
      </c>
      <c r="X49" s="19" t="s">
        <v>5</v>
      </c>
      <c r="Y49" s="182"/>
      <c r="Z49" s="78" t="s">
        <v>197</v>
      </c>
      <c r="AA49" s="52" t="s">
        <v>198</v>
      </c>
      <c r="AB49" s="186"/>
      <c r="AC49" s="79" t="s">
        <v>197</v>
      </c>
      <c r="AD49" s="80" t="s">
        <v>198</v>
      </c>
      <c r="AE49" s="172"/>
    </row>
    <row r="50" spans="1:31" ht="16.5" thickTop="1" thickBot="1" x14ac:dyDescent="0.3">
      <c r="A50" s="30">
        <v>1</v>
      </c>
      <c r="B50" s="1" t="s">
        <v>6</v>
      </c>
      <c r="C50" s="2">
        <v>85</v>
      </c>
      <c r="D50" s="2">
        <v>5</v>
      </c>
      <c r="E50" s="20">
        <f>C50*5+D50*9</f>
        <v>470</v>
      </c>
      <c r="F50" s="44">
        <f>'liczba dni zwłoki'!$E$5</f>
        <v>455</v>
      </c>
      <c r="G50" s="44">
        <f>'liczba dni zwłoki'!$F$5</f>
        <v>132</v>
      </c>
      <c r="H50" s="47">
        <f>ROUND(((E50*0.1*F50)/365)+((E50*0.08*G50)/365),0)</f>
        <v>72</v>
      </c>
      <c r="I50" s="45">
        <f>'liczba dni zwłoki'!$H$5</f>
        <v>323</v>
      </c>
      <c r="J50" s="45">
        <f>'liczba dni zwłoki'!$I$5</f>
        <v>130</v>
      </c>
      <c r="K50" s="46">
        <f>ROUND((((E50*0.1*I50)/365)+((E50*0.08*J50)/365)),0)</f>
        <v>55</v>
      </c>
      <c r="L50" s="156">
        <f>(E50+K50)/E50</f>
        <v>1.1170212765957446</v>
      </c>
      <c r="M50" s="157">
        <f>E50/L50</f>
        <v>420.76190476190482</v>
      </c>
      <c r="N50" s="158">
        <f>E50-M50</f>
        <v>49.238095238095184</v>
      </c>
      <c r="O50" s="158">
        <f>M50+N50</f>
        <v>470</v>
      </c>
      <c r="P50" s="158">
        <f>O50</f>
        <v>470</v>
      </c>
      <c r="Q50" s="158"/>
      <c r="S50" s="30">
        <v>11</v>
      </c>
      <c r="T50" s="1" t="s">
        <v>39</v>
      </c>
      <c r="U50" s="95">
        <v>79</v>
      </c>
      <c r="V50" s="81">
        <v>0</v>
      </c>
      <c r="W50" s="95">
        <v>5</v>
      </c>
      <c r="X50" s="82">
        <v>0</v>
      </c>
      <c r="Y50" s="20">
        <f>U50*6+V50*5+W50*10+X50*9</f>
        <v>524</v>
      </c>
      <c r="Z50" s="44">
        <f>'liczba dni zwłoki'!$E$15</f>
        <v>149</v>
      </c>
      <c r="AA50" s="44">
        <f>'liczba dni zwłoki'!$F$15</f>
        <v>132</v>
      </c>
      <c r="AB50" s="43">
        <f>ROUND((((Y50*0.1*Z50)/365)+((Y50*0.08*AA50)/365)),0)</f>
        <v>37</v>
      </c>
      <c r="AC50" s="45">
        <f>'liczba dni zwłoki'!$H$15</f>
        <v>106</v>
      </c>
      <c r="AD50" s="45">
        <f>'liczba dni zwłoki'!$I$15</f>
        <v>130</v>
      </c>
      <c r="AE50" s="45">
        <f>ROUND((((Y50*0.1*AC50)/365)+((Y50*0.08*AD50)/365)),0)</f>
        <v>30</v>
      </c>
    </row>
    <row r="51" spans="1:31" ht="16.5" thickTop="1" thickBot="1" x14ac:dyDescent="0.3">
      <c r="A51" s="30">
        <v>2</v>
      </c>
      <c r="B51" s="1" t="s">
        <v>7</v>
      </c>
      <c r="C51" s="2">
        <v>82</v>
      </c>
      <c r="D51" s="2">
        <v>5</v>
      </c>
      <c r="E51" s="20">
        <f>+C51*5+D51*9</f>
        <v>455</v>
      </c>
      <c r="F51" s="44">
        <f>'liczba dni zwłoki'!$E$6</f>
        <v>422</v>
      </c>
      <c r="G51" s="44">
        <f>'liczba dni zwłoki'!$F$6</f>
        <v>132</v>
      </c>
      <c r="H51" s="47">
        <f t="shared" ref="H51:H59" si="26">ROUND(((E51*0.1*F51)/365)+((E51*0.08*G51)/365),0)</f>
        <v>66</v>
      </c>
      <c r="I51" s="45">
        <f>'liczba dni zwłoki'!$H$6</f>
        <v>290</v>
      </c>
      <c r="J51" s="45">
        <f>'liczba dni zwłoki'!$I$6</f>
        <v>130</v>
      </c>
      <c r="K51" s="46">
        <f t="shared" ref="K51:K59" si="27">ROUND((((E51*0.1*I51)/365)+((E51*0.08*J51)/365)),0)</f>
        <v>49</v>
      </c>
      <c r="L51" s="156">
        <f t="shared" ref="L51:L54" si="28">(E51+K51)/E51</f>
        <v>1.1076923076923078</v>
      </c>
      <c r="M51" s="157">
        <f t="shared" ref="M51:M59" si="29">E51/L51</f>
        <v>410.76388888888886</v>
      </c>
      <c r="N51" s="158">
        <f t="shared" ref="N51:N60" si="30">E51-M51</f>
        <v>44.236111111111143</v>
      </c>
      <c r="O51" s="158">
        <f t="shared" ref="O51:O60" si="31">M51+N51</f>
        <v>455</v>
      </c>
      <c r="P51" s="158">
        <f t="shared" ref="P51:P58" si="32">O51</f>
        <v>455</v>
      </c>
      <c r="Q51" s="158"/>
      <c r="S51" s="30">
        <v>12</v>
      </c>
      <c r="T51" s="1" t="s">
        <v>40</v>
      </c>
      <c r="U51" s="95">
        <v>79</v>
      </c>
      <c r="V51" s="81">
        <v>0</v>
      </c>
      <c r="W51" s="95">
        <v>5</v>
      </c>
      <c r="X51" s="82">
        <v>0</v>
      </c>
      <c r="Y51" s="20">
        <f t="shared" ref="Y51:Y58" si="33">U51*6+V51*5+W51*10+X51*9</f>
        <v>524</v>
      </c>
      <c r="Z51" s="44">
        <f>'liczba dni zwłoki'!$E$16</f>
        <v>120</v>
      </c>
      <c r="AA51" s="44">
        <f>'liczba dni zwłoki'!$F$16</f>
        <v>132</v>
      </c>
      <c r="AB51" s="43">
        <f t="shared" ref="AB51:AB57" si="34">ROUND((((Y51*0.1*Z51)/365)+((Y51*0.08*AA51)/365)),0)</f>
        <v>32</v>
      </c>
      <c r="AC51" s="45">
        <f>'liczba dni zwłoki'!$H$16</f>
        <v>77</v>
      </c>
      <c r="AD51" s="45">
        <f>'liczba dni zwłoki'!$I$16</f>
        <v>130</v>
      </c>
      <c r="AE51" s="45">
        <f t="shared" ref="AE51:AE57" si="35">ROUND((((Y51*0.1*AC51)/365)+((Y51*0.08*AD51)/365)),0)</f>
        <v>26</v>
      </c>
    </row>
    <row r="52" spans="1:31" ht="16.5" thickTop="1" thickBot="1" x14ac:dyDescent="0.3">
      <c r="A52" s="30">
        <v>3</v>
      </c>
      <c r="B52" s="1" t="s">
        <v>8</v>
      </c>
      <c r="C52" s="2">
        <v>82</v>
      </c>
      <c r="D52" s="2">
        <v>5</v>
      </c>
      <c r="E52" s="20">
        <f>C52*5+D52*9</f>
        <v>455</v>
      </c>
      <c r="F52" s="44">
        <f>'liczba dni zwłoki'!$E$7</f>
        <v>393</v>
      </c>
      <c r="G52" s="44">
        <f>'liczba dni zwłoki'!$F$7</f>
        <v>132</v>
      </c>
      <c r="H52" s="47">
        <f t="shared" si="26"/>
        <v>62</v>
      </c>
      <c r="I52" s="45">
        <f>'liczba dni zwłoki'!$H$7</f>
        <v>261</v>
      </c>
      <c r="J52" s="45">
        <f>'liczba dni zwłoki'!$I$7</f>
        <v>130</v>
      </c>
      <c r="K52" s="46">
        <f t="shared" si="27"/>
        <v>46</v>
      </c>
      <c r="L52" s="156">
        <f t="shared" si="28"/>
        <v>1.1010989010989012</v>
      </c>
      <c r="M52" s="157">
        <f t="shared" si="29"/>
        <v>413.22355289421154</v>
      </c>
      <c r="N52" s="158">
        <f t="shared" si="30"/>
        <v>41.776447105788463</v>
      </c>
      <c r="O52" s="158">
        <f t="shared" si="31"/>
        <v>455</v>
      </c>
      <c r="P52" s="158">
        <f t="shared" si="32"/>
        <v>455</v>
      </c>
      <c r="Q52" s="158"/>
      <c r="S52" s="30">
        <v>13</v>
      </c>
      <c r="T52" s="1" t="s">
        <v>41</v>
      </c>
      <c r="U52" s="95">
        <v>76</v>
      </c>
      <c r="V52" s="81">
        <v>0</v>
      </c>
      <c r="W52" s="95">
        <v>6</v>
      </c>
      <c r="X52" s="82">
        <v>0</v>
      </c>
      <c r="Y52" s="20">
        <f t="shared" si="33"/>
        <v>516</v>
      </c>
      <c r="Z52" s="44">
        <f>'liczba dni zwłoki'!$E$17</f>
        <v>90</v>
      </c>
      <c r="AA52" s="44">
        <f>'liczba dni zwłoki'!$F$17</f>
        <v>132</v>
      </c>
      <c r="AB52" s="43">
        <f t="shared" si="34"/>
        <v>28</v>
      </c>
      <c r="AC52" s="45">
        <f>'liczba dni zwłoki'!$H$17</f>
        <v>47</v>
      </c>
      <c r="AD52" s="45">
        <f>'liczba dni zwłoki'!$I$17</f>
        <v>130</v>
      </c>
      <c r="AE52" s="45">
        <f t="shared" si="35"/>
        <v>21</v>
      </c>
    </row>
    <row r="53" spans="1:31" ht="16.5" thickTop="1" thickBot="1" x14ac:dyDescent="0.3">
      <c r="A53" s="30">
        <v>4</v>
      </c>
      <c r="B53" s="1" t="s">
        <v>9</v>
      </c>
      <c r="C53" s="2">
        <v>80</v>
      </c>
      <c r="D53" s="2">
        <v>5</v>
      </c>
      <c r="E53" s="20">
        <f>C53*5+D53*9</f>
        <v>445</v>
      </c>
      <c r="F53" s="44">
        <f>'liczba dni zwłoki'!$E$8</f>
        <v>363</v>
      </c>
      <c r="G53" s="44">
        <f>'liczba dni zwłoki'!$F$8</f>
        <v>132</v>
      </c>
      <c r="H53" s="47">
        <f t="shared" si="26"/>
        <v>57</v>
      </c>
      <c r="I53" s="45">
        <f>'liczba dni zwłoki'!$H$8</f>
        <v>231</v>
      </c>
      <c r="J53" s="45">
        <f>'liczba dni zwłoki'!$I$8</f>
        <v>130</v>
      </c>
      <c r="K53" s="46">
        <f t="shared" si="27"/>
        <v>41</v>
      </c>
      <c r="L53" s="156">
        <f t="shared" si="28"/>
        <v>1.0921348314606742</v>
      </c>
      <c r="M53" s="157">
        <f t="shared" si="29"/>
        <v>407.4588477366255</v>
      </c>
      <c r="N53" s="158">
        <f t="shared" si="30"/>
        <v>37.541152263374499</v>
      </c>
      <c r="O53" s="158">
        <f t="shared" si="31"/>
        <v>445</v>
      </c>
      <c r="P53" s="158">
        <f t="shared" si="32"/>
        <v>445</v>
      </c>
      <c r="Q53" s="158"/>
      <c r="S53" s="30">
        <v>14</v>
      </c>
      <c r="T53" s="1" t="s">
        <v>42</v>
      </c>
      <c r="U53" s="95">
        <v>76</v>
      </c>
      <c r="V53" s="81">
        <v>0</v>
      </c>
      <c r="W53" s="95">
        <v>6</v>
      </c>
      <c r="X53" s="82">
        <v>0</v>
      </c>
      <c r="Y53" s="20">
        <f t="shared" si="33"/>
        <v>516</v>
      </c>
      <c r="Z53" s="44">
        <f>'liczba dni zwłoki'!$E$18</f>
        <v>58</v>
      </c>
      <c r="AA53" s="44">
        <f>'liczba dni zwłoki'!$F$18</f>
        <v>132</v>
      </c>
      <c r="AB53" s="43">
        <f t="shared" si="34"/>
        <v>23</v>
      </c>
      <c r="AC53" s="45">
        <f>'liczba dni zwłoki'!$H$18</f>
        <v>15</v>
      </c>
      <c r="AD53" s="45">
        <f>'liczba dni zwłoki'!$I$18</f>
        <v>130</v>
      </c>
      <c r="AE53" s="45">
        <f t="shared" si="35"/>
        <v>17</v>
      </c>
    </row>
    <row r="54" spans="1:31" ht="16.5" thickTop="1" thickBot="1" x14ac:dyDescent="0.3">
      <c r="A54" s="30">
        <v>5</v>
      </c>
      <c r="B54" s="1" t="s">
        <v>10</v>
      </c>
      <c r="C54" s="2">
        <v>80</v>
      </c>
      <c r="D54" s="2">
        <v>5</v>
      </c>
      <c r="E54" s="20">
        <f t="shared" ref="E54:E59" si="36">C54*5+D54*9</f>
        <v>445</v>
      </c>
      <c r="F54" s="44">
        <f>'liczba dni zwłoki'!$E$9</f>
        <v>330</v>
      </c>
      <c r="G54" s="44">
        <f>'liczba dni zwłoki'!$F$9</f>
        <v>132</v>
      </c>
      <c r="H54" s="47">
        <f t="shared" si="26"/>
        <v>53</v>
      </c>
      <c r="I54" s="45">
        <f>'liczba dni zwłoki'!$H$9</f>
        <v>198</v>
      </c>
      <c r="J54" s="45">
        <f>'liczba dni zwłoki'!$I$9</f>
        <v>130</v>
      </c>
      <c r="K54" s="46">
        <f t="shared" si="27"/>
        <v>37</v>
      </c>
      <c r="L54" s="156">
        <f t="shared" si="28"/>
        <v>1.0831460674157303</v>
      </c>
      <c r="M54" s="157">
        <f t="shared" si="29"/>
        <v>410.84024896265561</v>
      </c>
      <c r="N54" s="158">
        <f t="shared" si="30"/>
        <v>34.159751037344392</v>
      </c>
      <c r="O54" s="158">
        <f t="shared" si="31"/>
        <v>445</v>
      </c>
      <c r="P54" s="158">
        <f t="shared" si="32"/>
        <v>445</v>
      </c>
      <c r="Q54" s="158"/>
      <c r="S54" s="30">
        <v>15</v>
      </c>
      <c r="T54" s="1" t="s">
        <v>43</v>
      </c>
      <c r="U54" s="95">
        <v>76</v>
      </c>
      <c r="V54" s="81">
        <v>0</v>
      </c>
      <c r="W54" s="95">
        <v>6</v>
      </c>
      <c r="X54" s="82">
        <v>0</v>
      </c>
      <c r="Y54" s="20">
        <f t="shared" si="33"/>
        <v>516</v>
      </c>
      <c r="Z54" s="44">
        <f>'liczba dni zwłoki'!$E$19</f>
        <v>28</v>
      </c>
      <c r="AA54" s="44">
        <f>'liczba dni zwłoki'!$F$19</f>
        <v>132</v>
      </c>
      <c r="AB54" s="43">
        <f t="shared" si="34"/>
        <v>19</v>
      </c>
      <c r="AC54" s="45">
        <f>'liczba dni zwłoki'!$H$19</f>
        <v>0</v>
      </c>
      <c r="AD54" s="45">
        <f>'liczba dni zwłoki'!$I$19</f>
        <v>130</v>
      </c>
      <c r="AE54" s="45">
        <f t="shared" si="35"/>
        <v>15</v>
      </c>
    </row>
    <row r="55" spans="1:31" ht="16.5" thickTop="1" thickBot="1" x14ac:dyDescent="0.3">
      <c r="A55" s="30">
        <v>6</v>
      </c>
      <c r="B55" s="1" t="s">
        <v>11</v>
      </c>
      <c r="C55" s="2">
        <v>79</v>
      </c>
      <c r="D55" s="2">
        <v>5</v>
      </c>
      <c r="E55" s="20">
        <f t="shared" si="36"/>
        <v>440</v>
      </c>
      <c r="F55" s="44">
        <f>'liczba dni zwłoki'!$E$10</f>
        <v>302</v>
      </c>
      <c r="G55" s="44">
        <f>'liczba dni zwłoki'!$F$10</f>
        <v>132</v>
      </c>
      <c r="H55" s="47">
        <f t="shared" si="26"/>
        <v>49</v>
      </c>
      <c r="I55" s="45">
        <f>'liczba dni zwłoki'!$H$10</f>
        <v>170</v>
      </c>
      <c r="J55" s="45">
        <f>'liczba dni zwłoki'!$I$10</f>
        <v>130</v>
      </c>
      <c r="K55" s="46">
        <f t="shared" si="27"/>
        <v>33</v>
      </c>
      <c r="L55" s="156">
        <f>(E55+K55)/E55</f>
        <v>1.075</v>
      </c>
      <c r="M55" s="157">
        <f t="shared" si="29"/>
        <v>409.30232558139539</v>
      </c>
      <c r="N55" s="158">
        <f t="shared" si="30"/>
        <v>30.697674418604606</v>
      </c>
      <c r="O55" s="158">
        <f t="shared" si="31"/>
        <v>440</v>
      </c>
      <c r="P55" s="158">
        <f t="shared" si="32"/>
        <v>440</v>
      </c>
      <c r="Q55" s="158"/>
      <c r="S55" s="30">
        <v>16</v>
      </c>
      <c r="T55" s="1" t="s">
        <v>188</v>
      </c>
      <c r="U55" s="95">
        <v>77</v>
      </c>
      <c r="V55" s="81">
        <v>0</v>
      </c>
      <c r="W55" s="95">
        <v>4</v>
      </c>
      <c r="X55" s="82">
        <v>0</v>
      </c>
      <c r="Y55" s="20">
        <f t="shared" si="33"/>
        <v>502</v>
      </c>
      <c r="Z55" s="44">
        <f>'liczba dni zwłoki'!$E$20</f>
        <v>0</v>
      </c>
      <c r="AA55" s="44">
        <f>'liczba dni zwłoki'!$F$20</f>
        <v>130</v>
      </c>
      <c r="AB55" s="43">
        <f t="shared" si="34"/>
        <v>14</v>
      </c>
      <c r="AC55" s="45">
        <f>'liczba dni zwłoki'!$H$20</f>
        <v>0</v>
      </c>
      <c r="AD55" s="45">
        <f>'liczba dni zwłoki'!$I$20</f>
        <v>129</v>
      </c>
      <c r="AE55" s="45">
        <f t="shared" si="35"/>
        <v>14</v>
      </c>
    </row>
    <row r="56" spans="1:31" ht="16.5" thickTop="1" thickBot="1" x14ac:dyDescent="0.3">
      <c r="A56" s="30">
        <v>7</v>
      </c>
      <c r="B56" s="1" t="s">
        <v>12</v>
      </c>
      <c r="C56" s="2">
        <v>79</v>
      </c>
      <c r="D56" s="2">
        <v>5</v>
      </c>
      <c r="E56" s="20">
        <f t="shared" si="36"/>
        <v>440</v>
      </c>
      <c r="F56" s="44">
        <f>'liczba dni zwłoki'!$E$11</f>
        <v>271</v>
      </c>
      <c r="G56" s="44">
        <f>'liczba dni zwłoki'!$F$11</f>
        <v>132</v>
      </c>
      <c r="H56" s="47">
        <f t="shared" si="26"/>
        <v>45</v>
      </c>
      <c r="I56" s="45">
        <f>'liczba dni zwłoki'!$H$11</f>
        <v>144</v>
      </c>
      <c r="J56" s="45">
        <f>'liczba dni zwłoki'!$I$11</f>
        <v>130</v>
      </c>
      <c r="K56" s="46">
        <f t="shared" si="27"/>
        <v>30</v>
      </c>
      <c r="L56" s="156">
        <f t="shared" ref="L56:L59" si="37">(E56+K56)/E56</f>
        <v>1.0681818181818181</v>
      </c>
      <c r="M56" s="157">
        <f t="shared" si="29"/>
        <v>411.91489361702128</v>
      </c>
      <c r="N56" s="158">
        <f t="shared" si="30"/>
        <v>28.085106382978722</v>
      </c>
      <c r="O56" s="158">
        <f t="shared" si="31"/>
        <v>440</v>
      </c>
      <c r="P56" s="158">
        <f t="shared" si="32"/>
        <v>440</v>
      </c>
      <c r="Q56" s="158"/>
      <c r="S56" s="30">
        <v>17</v>
      </c>
      <c r="T56" s="1" t="s">
        <v>189</v>
      </c>
      <c r="U56" s="95">
        <v>76</v>
      </c>
      <c r="V56" s="81">
        <v>0</v>
      </c>
      <c r="W56" s="95">
        <v>4</v>
      </c>
      <c r="X56" s="82">
        <v>0</v>
      </c>
      <c r="Y56" s="20">
        <f t="shared" si="33"/>
        <v>496</v>
      </c>
      <c r="Z56" s="44">
        <f>'liczba dni zwłoki'!$E$21</f>
        <v>0</v>
      </c>
      <c r="AA56" s="44">
        <f>'liczba dni zwłoki'!$F$21</f>
        <v>99</v>
      </c>
      <c r="AB56" s="43">
        <f t="shared" si="34"/>
        <v>11</v>
      </c>
      <c r="AC56" s="45">
        <f>'liczba dni zwłoki'!$H$21</f>
        <v>0</v>
      </c>
      <c r="AD56" s="45">
        <f>'liczba dni zwłoki'!$I$21</f>
        <v>99</v>
      </c>
      <c r="AE56" s="45">
        <f t="shared" si="35"/>
        <v>11</v>
      </c>
    </row>
    <row r="57" spans="1:31" ht="16.5" thickTop="1" thickBot="1" x14ac:dyDescent="0.3">
      <c r="A57" s="30">
        <v>8</v>
      </c>
      <c r="B57" s="1" t="s">
        <v>13</v>
      </c>
      <c r="C57" s="2">
        <v>79</v>
      </c>
      <c r="D57" s="2">
        <v>5</v>
      </c>
      <c r="E57" s="20">
        <f t="shared" si="36"/>
        <v>440</v>
      </c>
      <c r="F57" s="44">
        <f>'liczba dni zwłoki'!$E$12</f>
        <v>240</v>
      </c>
      <c r="G57" s="44">
        <f>'liczba dni zwłoki'!$F$12</f>
        <v>132</v>
      </c>
      <c r="H57" s="47">
        <f t="shared" si="26"/>
        <v>42</v>
      </c>
      <c r="I57" s="45">
        <f>'liczba dni zwłoki'!$H$12</f>
        <v>144</v>
      </c>
      <c r="J57" s="45">
        <f>'liczba dni zwłoki'!$I$12</f>
        <v>130</v>
      </c>
      <c r="K57" s="46">
        <f t="shared" si="27"/>
        <v>30</v>
      </c>
      <c r="L57" s="156">
        <f t="shared" si="37"/>
        <v>1.0681818181818181</v>
      </c>
      <c r="M57" s="157">
        <f t="shared" si="29"/>
        <v>411.91489361702128</v>
      </c>
      <c r="N57" s="158">
        <f t="shared" si="30"/>
        <v>28.085106382978722</v>
      </c>
      <c r="O57" s="158">
        <f t="shared" si="31"/>
        <v>440</v>
      </c>
      <c r="P57" s="158">
        <f t="shared" si="32"/>
        <v>440</v>
      </c>
      <c r="Q57" s="158"/>
      <c r="S57" s="30">
        <v>18</v>
      </c>
      <c r="T57" s="1" t="s">
        <v>190</v>
      </c>
      <c r="U57" s="95">
        <v>76</v>
      </c>
      <c r="V57" s="81">
        <v>0</v>
      </c>
      <c r="W57" s="95">
        <v>4</v>
      </c>
      <c r="X57" s="82">
        <v>0</v>
      </c>
      <c r="Y57" s="20">
        <f t="shared" si="33"/>
        <v>496</v>
      </c>
      <c r="Z57" s="44">
        <f>'liczba dni zwłoki'!$E$22</f>
        <v>0</v>
      </c>
      <c r="AA57" s="44">
        <f>'liczba dni zwłoki'!$F$22</f>
        <v>69</v>
      </c>
      <c r="AB57" s="43">
        <f t="shared" si="34"/>
        <v>8</v>
      </c>
      <c r="AC57" s="45">
        <f>'liczba dni zwłoki'!$H$22</f>
        <v>0</v>
      </c>
      <c r="AD57" s="45">
        <f>'liczba dni zwłoki'!$I$22</f>
        <v>69</v>
      </c>
      <c r="AE57" s="45">
        <f t="shared" si="35"/>
        <v>8</v>
      </c>
    </row>
    <row r="58" spans="1:31" ht="16.5" thickTop="1" thickBot="1" x14ac:dyDescent="0.3">
      <c r="A58" s="30">
        <v>9</v>
      </c>
      <c r="B58" s="1" t="s">
        <v>14</v>
      </c>
      <c r="C58" s="2">
        <v>79</v>
      </c>
      <c r="D58" s="2">
        <v>5</v>
      </c>
      <c r="E58" s="20">
        <f t="shared" si="36"/>
        <v>440</v>
      </c>
      <c r="F58" s="44">
        <f>'liczba dni zwłoki'!$E$13</f>
        <v>212</v>
      </c>
      <c r="G58" s="44">
        <f>'liczba dni zwłoki'!$F$13</f>
        <v>132</v>
      </c>
      <c r="H58" s="47">
        <f t="shared" si="26"/>
        <v>38</v>
      </c>
      <c r="I58" s="45">
        <f>'liczba dni zwłoki'!$H$13</f>
        <v>144</v>
      </c>
      <c r="J58" s="45">
        <f>'liczba dni zwłoki'!$I$13</f>
        <v>130</v>
      </c>
      <c r="K58" s="46">
        <f t="shared" si="27"/>
        <v>30</v>
      </c>
      <c r="L58" s="156">
        <f t="shared" si="37"/>
        <v>1.0681818181818181</v>
      </c>
      <c r="M58" s="157">
        <f t="shared" si="29"/>
        <v>411.91489361702128</v>
      </c>
      <c r="N58" s="158">
        <f t="shared" si="30"/>
        <v>28.085106382978722</v>
      </c>
      <c r="O58" s="158">
        <f t="shared" si="31"/>
        <v>440</v>
      </c>
      <c r="P58" s="158">
        <f t="shared" si="32"/>
        <v>440</v>
      </c>
      <c r="Q58" s="158"/>
      <c r="S58" s="30">
        <v>19</v>
      </c>
      <c r="T58" s="1" t="s">
        <v>240</v>
      </c>
      <c r="U58" s="122">
        <v>76</v>
      </c>
      <c r="V58" s="81">
        <v>0</v>
      </c>
      <c r="W58" s="122">
        <v>4</v>
      </c>
      <c r="X58" s="82">
        <v>0</v>
      </c>
      <c r="Y58" s="20">
        <f t="shared" si="33"/>
        <v>496</v>
      </c>
      <c r="Z58" s="44">
        <f>'liczba dni zwłoki'!$E$23</f>
        <v>0</v>
      </c>
      <c r="AA58" s="44">
        <f>'liczba dni zwłoki'!$F$23</f>
        <v>36</v>
      </c>
      <c r="AB58" s="43">
        <v>0</v>
      </c>
      <c r="AC58" s="45">
        <f>'liczba dni zwłoki'!$H$23</f>
        <v>0</v>
      </c>
      <c r="AD58" s="45">
        <f>'liczba dni zwłoki'!$I$23</f>
        <v>36</v>
      </c>
      <c r="AE58" s="45">
        <v>0</v>
      </c>
    </row>
    <row r="59" spans="1:31" ht="16.5" thickTop="1" thickBot="1" x14ac:dyDescent="0.3">
      <c r="A59" s="30">
        <v>10</v>
      </c>
      <c r="B59" s="1" t="s">
        <v>36</v>
      </c>
      <c r="C59" s="2">
        <v>79</v>
      </c>
      <c r="D59" s="22">
        <v>5</v>
      </c>
      <c r="E59" s="23">
        <f t="shared" si="36"/>
        <v>440</v>
      </c>
      <c r="F59" s="44">
        <f>'liczba dni zwłoki'!$E$14</f>
        <v>181</v>
      </c>
      <c r="G59" s="44">
        <f>'liczba dni zwłoki'!$F$14</f>
        <v>132</v>
      </c>
      <c r="H59" s="47">
        <f t="shared" si="26"/>
        <v>35</v>
      </c>
      <c r="I59" s="45">
        <f>'liczba dni zwłoki'!$H$14</f>
        <v>138</v>
      </c>
      <c r="J59" s="45">
        <f>'liczba dni zwłoki'!$I$14</f>
        <v>130</v>
      </c>
      <c r="K59" s="46">
        <f t="shared" si="27"/>
        <v>29</v>
      </c>
      <c r="L59" s="156">
        <f t="shared" si="37"/>
        <v>1.0659090909090909</v>
      </c>
      <c r="M59" s="157">
        <f t="shared" si="29"/>
        <v>412.79317697228146</v>
      </c>
      <c r="N59" s="158">
        <f t="shared" si="30"/>
        <v>27.206823027718542</v>
      </c>
      <c r="O59" s="158">
        <f t="shared" si="31"/>
        <v>440</v>
      </c>
      <c r="P59" s="158">
        <f>O59-Q59</f>
        <v>90.888626649027174</v>
      </c>
      <c r="Q59" s="158">
        <f>N60</f>
        <v>349.11137335097283</v>
      </c>
      <c r="X59" s="24" t="s">
        <v>47</v>
      </c>
      <c r="Y59" s="33">
        <f>SUM(Y50:Y58)</f>
        <v>4586</v>
      </c>
      <c r="Z59" s="33"/>
      <c r="AA59" s="33"/>
      <c r="AB59" s="34">
        <f>SUM(AB50:AB58)</f>
        <v>172</v>
      </c>
      <c r="AC59" s="34"/>
      <c r="AD59" s="34"/>
      <c r="AE59" s="34">
        <f>SUM(AE50:AE58)</f>
        <v>142</v>
      </c>
    </row>
    <row r="60" spans="1:31" ht="16.5" thickTop="1" thickBot="1" x14ac:dyDescent="0.3">
      <c r="A60" s="12"/>
      <c r="B60" s="13"/>
      <c r="C60" s="14"/>
      <c r="D60" s="24" t="s">
        <v>47</v>
      </c>
      <c r="E60" s="35">
        <f>SUM(E50:E59)</f>
        <v>4470</v>
      </c>
      <c r="F60" s="35"/>
      <c r="G60" s="35"/>
      <c r="H60" s="25">
        <f>SUM(H50:H59)</f>
        <v>519</v>
      </c>
      <c r="I60" s="25"/>
      <c r="J60" s="25"/>
      <c r="K60" s="25">
        <f t="shared" ref="K60" si="38">SUM(K50:K59)</f>
        <v>380</v>
      </c>
      <c r="L60" s="155"/>
      <c r="M60" s="159">
        <f>SUM(M50:M59)</f>
        <v>4120.8886266490272</v>
      </c>
      <c r="N60" s="159">
        <f t="shared" si="30"/>
        <v>349.11137335097283</v>
      </c>
      <c r="O60" s="159">
        <f t="shared" si="31"/>
        <v>4470</v>
      </c>
      <c r="P60" s="159">
        <f>SUM(P50:P59)</f>
        <v>4120.8886266490272</v>
      </c>
      <c r="Q60" s="159">
        <f>SUM(Q50:Q59)</f>
        <v>349.11137335097283</v>
      </c>
    </row>
    <row r="61" spans="1:31" ht="15.75" thickTop="1" x14ac:dyDescent="0.25">
      <c r="A61" s="3"/>
      <c r="B61" s="8"/>
      <c r="C61" s="4"/>
      <c r="D61" s="4"/>
      <c r="E61" s="15"/>
      <c r="F61" s="4"/>
      <c r="G61" s="4"/>
      <c r="H61" s="16"/>
      <c r="I61" s="16"/>
      <c r="J61" s="16"/>
    </row>
    <row r="62" spans="1:31" x14ac:dyDescent="0.25">
      <c r="A62" s="3"/>
      <c r="B62" s="8"/>
      <c r="C62" s="4"/>
      <c r="D62" s="4"/>
      <c r="E62" s="15"/>
      <c r="F62" s="4"/>
      <c r="G62" s="4"/>
      <c r="H62" s="16"/>
      <c r="I62" s="16"/>
      <c r="J62" s="16"/>
    </row>
    <row r="63" spans="1:31" x14ac:dyDescent="0.25">
      <c r="A63" s="3"/>
      <c r="B63" s="8"/>
      <c r="C63" s="4"/>
      <c r="D63" s="4"/>
      <c r="E63" s="15"/>
      <c r="F63" s="4"/>
      <c r="G63" s="4"/>
      <c r="H63" s="16"/>
      <c r="I63" s="16"/>
      <c r="J63" s="16"/>
    </row>
    <row r="64" spans="1:31" x14ac:dyDescent="0.25">
      <c r="A64" s="3"/>
      <c r="B64" s="8"/>
      <c r="C64" s="4"/>
      <c r="D64" s="4"/>
      <c r="E64" s="15"/>
      <c r="F64" s="4"/>
      <c r="G64" s="4"/>
      <c r="H64" s="16"/>
      <c r="I64" s="16"/>
      <c r="J64" s="16"/>
    </row>
    <row r="65" spans="1:31" ht="19.5" customHeight="1" x14ac:dyDescent="0.25"/>
    <row r="66" spans="1:31" ht="18.75" x14ac:dyDescent="0.3">
      <c r="A66" s="198" t="s">
        <v>154</v>
      </c>
      <c r="B66" s="198"/>
      <c r="C66" s="198"/>
      <c r="D66" s="198"/>
      <c r="E66" s="198"/>
      <c r="F66" s="198"/>
      <c r="G66" s="198"/>
      <c r="H66" s="198"/>
      <c r="I66" s="198"/>
      <c r="J66" s="198"/>
      <c r="K66" s="198"/>
      <c r="L66" s="134"/>
      <c r="M66" s="134"/>
      <c r="N66" s="134"/>
      <c r="O66" s="134"/>
      <c r="P66" s="134"/>
      <c r="Q66" s="134"/>
      <c r="R66" s="132"/>
      <c r="S66" s="198" t="s">
        <v>154</v>
      </c>
      <c r="T66" s="198"/>
      <c r="U66" s="198"/>
      <c r="V66" s="198"/>
      <c r="W66" s="198"/>
      <c r="X66" s="198"/>
      <c r="Y66" s="198"/>
      <c r="Z66" s="198"/>
      <c r="AA66" s="198"/>
      <c r="AB66" s="198"/>
      <c r="AC66" s="198"/>
      <c r="AD66" s="198"/>
      <c r="AE66" s="198"/>
    </row>
    <row r="67" spans="1:31" ht="15.75" thickBot="1" x14ac:dyDescent="0.3">
      <c r="C67" s="42"/>
      <c r="D67" s="42"/>
      <c r="H67" s="11"/>
      <c r="I67" s="11"/>
      <c r="J67" s="11"/>
      <c r="K67" s="11"/>
      <c r="L67" s="11"/>
      <c r="M67" s="11"/>
      <c r="N67" s="11"/>
      <c r="O67" s="11"/>
      <c r="P67" s="11"/>
      <c r="Q67" s="11"/>
    </row>
    <row r="68" spans="1:31" ht="31.5" customHeight="1" thickTop="1" thickBot="1" x14ac:dyDescent="0.3">
      <c r="F68" s="187" t="s">
        <v>152</v>
      </c>
      <c r="G68" s="188"/>
      <c r="H68" s="189"/>
      <c r="I68" s="174" t="s">
        <v>151</v>
      </c>
      <c r="J68" s="175"/>
      <c r="K68" s="176"/>
      <c r="L68" s="153"/>
      <c r="M68" s="153"/>
      <c r="N68" s="153"/>
      <c r="O68" s="153"/>
      <c r="P68" s="153"/>
      <c r="Q68" s="153"/>
      <c r="Z68" s="187" t="s">
        <v>152</v>
      </c>
      <c r="AA68" s="188"/>
      <c r="AB68" s="189"/>
      <c r="AC68" s="174" t="s">
        <v>151</v>
      </c>
      <c r="AD68" s="175"/>
      <c r="AE68" s="176"/>
    </row>
    <row r="69" spans="1:31" ht="43.5" customHeight="1" thickTop="1" thickBot="1" x14ac:dyDescent="0.3">
      <c r="A69" s="177" t="s">
        <v>0</v>
      </c>
      <c r="B69" s="179" t="s">
        <v>1</v>
      </c>
      <c r="C69" s="183" t="s">
        <v>2</v>
      </c>
      <c r="D69" s="184"/>
      <c r="E69" s="181" t="s">
        <v>3</v>
      </c>
      <c r="F69" s="190" t="s">
        <v>38</v>
      </c>
      <c r="G69" s="191"/>
      <c r="H69" s="185" t="s">
        <v>37</v>
      </c>
      <c r="I69" s="192" t="s">
        <v>150</v>
      </c>
      <c r="J69" s="193"/>
      <c r="K69" s="173" t="s">
        <v>48</v>
      </c>
      <c r="L69" s="166" t="s">
        <v>243</v>
      </c>
      <c r="M69" s="168" t="s">
        <v>241</v>
      </c>
      <c r="N69" s="168" t="s">
        <v>185</v>
      </c>
      <c r="O69" s="168" t="s">
        <v>183</v>
      </c>
      <c r="P69" s="168" t="s">
        <v>244</v>
      </c>
      <c r="Q69" s="168" t="s">
        <v>245</v>
      </c>
      <c r="S69" s="177" t="s">
        <v>0</v>
      </c>
      <c r="T69" s="179" t="s">
        <v>1</v>
      </c>
      <c r="U69" s="194" t="s">
        <v>2</v>
      </c>
      <c r="V69" s="195"/>
      <c r="W69" s="195"/>
      <c r="X69" s="196"/>
      <c r="Y69" s="181" t="s">
        <v>3</v>
      </c>
      <c r="Z69" s="197" t="s">
        <v>38</v>
      </c>
      <c r="AA69" s="197"/>
      <c r="AB69" s="185" t="s">
        <v>37</v>
      </c>
      <c r="AC69" s="192" t="s">
        <v>150</v>
      </c>
      <c r="AD69" s="193"/>
      <c r="AE69" s="171" t="s">
        <v>48</v>
      </c>
    </row>
    <row r="70" spans="1:31" ht="16.5" customHeight="1" thickTop="1" thickBot="1" x14ac:dyDescent="0.3">
      <c r="A70" s="178"/>
      <c r="B70" s="180"/>
      <c r="C70" s="19" t="s">
        <v>4</v>
      </c>
      <c r="D70" s="19" t="s">
        <v>5</v>
      </c>
      <c r="E70" s="182"/>
      <c r="F70" s="78" t="s">
        <v>197</v>
      </c>
      <c r="G70" s="78" t="s">
        <v>198</v>
      </c>
      <c r="H70" s="186"/>
      <c r="I70" s="80" t="s">
        <v>197</v>
      </c>
      <c r="J70" s="79" t="s">
        <v>198</v>
      </c>
      <c r="K70" s="173"/>
      <c r="L70" s="167"/>
      <c r="M70" s="169"/>
      <c r="N70" s="169"/>
      <c r="O70" s="169"/>
      <c r="P70" s="169"/>
      <c r="Q70" s="169"/>
      <c r="S70" s="178"/>
      <c r="T70" s="180"/>
      <c r="U70" s="28" t="s">
        <v>44</v>
      </c>
      <c r="V70" s="19" t="s">
        <v>4</v>
      </c>
      <c r="W70" s="29" t="s">
        <v>45</v>
      </c>
      <c r="X70" s="19" t="s">
        <v>5</v>
      </c>
      <c r="Y70" s="182"/>
      <c r="Z70" s="78" t="s">
        <v>197</v>
      </c>
      <c r="AA70" s="52" t="s">
        <v>198</v>
      </c>
      <c r="AB70" s="186"/>
      <c r="AC70" s="79" t="s">
        <v>197</v>
      </c>
      <c r="AD70" s="80" t="s">
        <v>198</v>
      </c>
      <c r="AE70" s="172"/>
    </row>
    <row r="71" spans="1:31" ht="16.5" thickTop="1" thickBot="1" x14ac:dyDescent="0.3">
      <c r="A71" s="30">
        <v>1</v>
      </c>
      <c r="B71" s="1" t="s">
        <v>6</v>
      </c>
      <c r="C71" s="2">
        <v>89</v>
      </c>
      <c r="D71" s="2">
        <v>8</v>
      </c>
      <c r="E71" s="20">
        <f>C71*5+D71*9</f>
        <v>517</v>
      </c>
      <c r="F71" s="44">
        <f>'liczba dni zwłoki'!$E$5</f>
        <v>455</v>
      </c>
      <c r="G71" s="44">
        <f>'liczba dni zwłoki'!$F$5</f>
        <v>132</v>
      </c>
      <c r="H71" s="47">
        <f>ROUND(((E71*0.1*F71)/365)+((E71*0.08*G71)/365),0)</f>
        <v>79</v>
      </c>
      <c r="I71" s="45">
        <f>'liczba dni zwłoki'!$H$5</f>
        <v>323</v>
      </c>
      <c r="J71" s="45">
        <f>'liczba dni zwłoki'!$I$5</f>
        <v>130</v>
      </c>
      <c r="K71" s="46">
        <f>ROUND((((E71*0.1*I71)/365)+((E71*0.08*J71)/365)),0)</f>
        <v>60</v>
      </c>
      <c r="L71" s="156">
        <f>(E71+K71)/E71</f>
        <v>1.11605415860735</v>
      </c>
      <c r="M71" s="157">
        <f>E71/L71</f>
        <v>463.23916811091857</v>
      </c>
      <c r="N71" s="158">
        <f>E71-M71</f>
        <v>53.76083188908143</v>
      </c>
      <c r="O71" s="158">
        <f>M71+N71</f>
        <v>517</v>
      </c>
      <c r="P71" s="158">
        <f>O71</f>
        <v>517</v>
      </c>
      <c r="Q71" s="158"/>
      <c r="S71" s="30">
        <v>11</v>
      </c>
      <c r="T71" s="1" t="s">
        <v>39</v>
      </c>
      <c r="U71" s="96">
        <v>86</v>
      </c>
      <c r="V71" s="81">
        <v>0</v>
      </c>
      <c r="W71" s="96">
        <v>5</v>
      </c>
      <c r="X71" s="82">
        <v>0</v>
      </c>
      <c r="Y71" s="20">
        <f>U71*6+V71*5+W71*10+X71*9</f>
        <v>566</v>
      </c>
      <c r="Z71" s="44">
        <f>'liczba dni zwłoki'!$E$15</f>
        <v>149</v>
      </c>
      <c r="AA71" s="44">
        <f>'liczba dni zwłoki'!$F$15</f>
        <v>132</v>
      </c>
      <c r="AB71" s="43">
        <f>ROUND((((Y71*0.1*Z71)/365)+((Y71*0.08*AA71)/365)),0)</f>
        <v>39</v>
      </c>
      <c r="AC71" s="45">
        <f>'liczba dni zwłoki'!$H$15</f>
        <v>106</v>
      </c>
      <c r="AD71" s="45">
        <f>'liczba dni zwłoki'!$I$15</f>
        <v>130</v>
      </c>
      <c r="AE71" s="45">
        <f>ROUND((((Y71*0.1*AC71)/365)+((Y71*0.08*AD71)/365)),0)</f>
        <v>33</v>
      </c>
    </row>
    <row r="72" spans="1:31" ht="16.5" thickTop="1" thickBot="1" x14ac:dyDescent="0.3">
      <c r="A72" s="30">
        <v>2</v>
      </c>
      <c r="B72" s="1" t="s">
        <v>7</v>
      </c>
      <c r="C72" s="2">
        <v>88</v>
      </c>
      <c r="D72" s="2">
        <v>8</v>
      </c>
      <c r="E72" s="20">
        <f>+C72*5+D72*9</f>
        <v>512</v>
      </c>
      <c r="F72" s="44">
        <f>'liczba dni zwłoki'!$E$6</f>
        <v>422</v>
      </c>
      <c r="G72" s="44">
        <f>'liczba dni zwłoki'!$F$6</f>
        <v>132</v>
      </c>
      <c r="H72" s="47">
        <f t="shared" ref="H72:H80" si="39">ROUND(((E72*0.1*F72)/365)+((E72*0.08*G72)/365),0)</f>
        <v>74</v>
      </c>
      <c r="I72" s="45">
        <f>'liczba dni zwłoki'!$H$6</f>
        <v>290</v>
      </c>
      <c r="J72" s="45">
        <f>'liczba dni zwłoki'!$I$6</f>
        <v>130</v>
      </c>
      <c r="K72" s="46">
        <f t="shared" ref="K72:K80" si="40">ROUND((((E72*0.1*I72)/365)+((E72*0.08*J72)/365)),0)</f>
        <v>55</v>
      </c>
      <c r="L72" s="156">
        <f t="shared" ref="L72:L75" si="41">(E72+K72)/E72</f>
        <v>1.107421875</v>
      </c>
      <c r="M72" s="157">
        <f t="shared" ref="M72:M80" si="42">E72/L72</f>
        <v>462.33509700176364</v>
      </c>
      <c r="N72" s="158">
        <f t="shared" ref="N72:N81" si="43">E72-M72</f>
        <v>49.664902998236357</v>
      </c>
      <c r="O72" s="158">
        <f t="shared" ref="O72:O81" si="44">M72+N72</f>
        <v>512</v>
      </c>
      <c r="P72" s="158">
        <f t="shared" ref="P72:P79" si="45">O72</f>
        <v>512</v>
      </c>
      <c r="Q72" s="158"/>
      <c r="S72" s="30">
        <v>12</v>
      </c>
      <c r="T72" s="1" t="s">
        <v>40</v>
      </c>
      <c r="U72" s="96">
        <v>86</v>
      </c>
      <c r="V72" s="81">
        <v>0</v>
      </c>
      <c r="W72" s="96">
        <v>5</v>
      </c>
      <c r="X72" s="82">
        <v>0</v>
      </c>
      <c r="Y72" s="20">
        <f t="shared" ref="Y72:Y79" si="46">U72*6+V72*5+W72*10+X72*9</f>
        <v>566</v>
      </c>
      <c r="Z72" s="44">
        <f>'liczba dni zwłoki'!$E$16</f>
        <v>120</v>
      </c>
      <c r="AA72" s="44">
        <f>'liczba dni zwłoki'!$F$16</f>
        <v>132</v>
      </c>
      <c r="AB72" s="43">
        <f t="shared" ref="AB72:AB78" si="47">ROUND((((Y72*0.1*Z72)/365)+((Y72*0.08*AA72)/365)),0)</f>
        <v>35</v>
      </c>
      <c r="AC72" s="45">
        <f>'liczba dni zwłoki'!$H$16</f>
        <v>77</v>
      </c>
      <c r="AD72" s="45">
        <f>'liczba dni zwłoki'!$I$16</f>
        <v>130</v>
      </c>
      <c r="AE72" s="45">
        <f t="shared" ref="AE72:AE78" si="48">ROUND((((Y72*0.1*AC72)/365)+((Y72*0.08*AD72)/365)),0)</f>
        <v>28</v>
      </c>
    </row>
    <row r="73" spans="1:31" ht="16.5" thickTop="1" thickBot="1" x14ac:dyDescent="0.3">
      <c r="A73" s="30">
        <v>3</v>
      </c>
      <c r="B73" s="1" t="s">
        <v>8</v>
      </c>
      <c r="C73" s="2">
        <v>88</v>
      </c>
      <c r="D73" s="2">
        <v>8</v>
      </c>
      <c r="E73" s="20">
        <f>C73*5+D73*9</f>
        <v>512</v>
      </c>
      <c r="F73" s="44">
        <f>'liczba dni zwłoki'!$E$7</f>
        <v>393</v>
      </c>
      <c r="G73" s="44">
        <f>'liczba dni zwłoki'!$F$7</f>
        <v>132</v>
      </c>
      <c r="H73" s="47">
        <f t="shared" si="39"/>
        <v>70</v>
      </c>
      <c r="I73" s="45">
        <f>'liczba dni zwłoki'!$H$7</f>
        <v>261</v>
      </c>
      <c r="J73" s="45">
        <f>'liczba dni zwłoki'!$I$7</f>
        <v>130</v>
      </c>
      <c r="K73" s="46">
        <f t="shared" si="40"/>
        <v>51</v>
      </c>
      <c r="L73" s="156">
        <f t="shared" si="41"/>
        <v>1.099609375</v>
      </c>
      <c r="M73" s="157">
        <f t="shared" si="42"/>
        <v>465.61989342806396</v>
      </c>
      <c r="N73" s="158">
        <f t="shared" si="43"/>
        <v>46.380106571936039</v>
      </c>
      <c r="O73" s="158">
        <f t="shared" si="44"/>
        <v>512</v>
      </c>
      <c r="P73" s="158">
        <f t="shared" si="45"/>
        <v>512</v>
      </c>
      <c r="Q73" s="158"/>
      <c r="S73" s="30">
        <v>13</v>
      </c>
      <c r="T73" s="1" t="s">
        <v>41</v>
      </c>
      <c r="U73" s="96">
        <v>85</v>
      </c>
      <c r="V73" s="81">
        <v>0</v>
      </c>
      <c r="W73" s="96">
        <v>5</v>
      </c>
      <c r="X73" s="82">
        <v>0</v>
      </c>
      <c r="Y73" s="20">
        <f t="shared" si="46"/>
        <v>560</v>
      </c>
      <c r="Z73" s="44">
        <f>'liczba dni zwłoki'!$E$17</f>
        <v>90</v>
      </c>
      <c r="AA73" s="44">
        <f>'liczba dni zwłoki'!$F$17</f>
        <v>132</v>
      </c>
      <c r="AB73" s="43">
        <f t="shared" si="47"/>
        <v>30</v>
      </c>
      <c r="AC73" s="45">
        <f>'liczba dni zwłoki'!$H$17</f>
        <v>47</v>
      </c>
      <c r="AD73" s="45">
        <f>'liczba dni zwłoki'!$I$17</f>
        <v>130</v>
      </c>
      <c r="AE73" s="45">
        <f t="shared" si="48"/>
        <v>23</v>
      </c>
    </row>
    <row r="74" spans="1:31" ht="16.5" thickTop="1" thickBot="1" x14ac:dyDescent="0.3">
      <c r="A74" s="30">
        <v>4</v>
      </c>
      <c r="B74" s="1" t="s">
        <v>9</v>
      </c>
      <c r="C74" s="2">
        <v>89</v>
      </c>
      <c r="D74" s="2">
        <v>5</v>
      </c>
      <c r="E74" s="20">
        <f>C74*5+D74*9</f>
        <v>490</v>
      </c>
      <c r="F74" s="44">
        <f>'liczba dni zwłoki'!$E$8</f>
        <v>363</v>
      </c>
      <c r="G74" s="44">
        <f>'liczba dni zwłoki'!$F$8</f>
        <v>132</v>
      </c>
      <c r="H74" s="47">
        <f t="shared" si="39"/>
        <v>63</v>
      </c>
      <c r="I74" s="45">
        <f>'liczba dni zwłoki'!$H$8</f>
        <v>231</v>
      </c>
      <c r="J74" s="45">
        <f>'liczba dni zwłoki'!$I$8</f>
        <v>130</v>
      </c>
      <c r="K74" s="46">
        <f t="shared" si="40"/>
        <v>45</v>
      </c>
      <c r="L74" s="156">
        <f t="shared" si="41"/>
        <v>1.0918367346938775</v>
      </c>
      <c r="M74" s="157">
        <f t="shared" si="42"/>
        <v>448.78504672897196</v>
      </c>
      <c r="N74" s="158">
        <f t="shared" si="43"/>
        <v>41.214953271028037</v>
      </c>
      <c r="O74" s="158">
        <f t="shared" si="44"/>
        <v>490</v>
      </c>
      <c r="P74" s="158">
        <f t="shared" si="45"/>
        <v>490</v>
      </c>
      <c r="Q74" s="158"/>
      <c r="S74" s="30">
        <v>14</v>
      </c>
      <c r="T74" s="1" t="s">
        <v>42</v>
      </c>
      <c r="U74" s="96">
        <v>85</v>
      </c>
      <c r="V74" s="81">
        <v>0</v>
      </c>
      <c r="W74" s="96">
        <v>5</v>
      </c>
      <c r="X74" s="82">
        <v>0</v>
      </c>
      <c r="Y74" s="20">
        <f t="shared" si="46"/>
        <v>560</v>
      </c>
      <c r="Z74" s="44">
        <f>'liczba dni zwłoki'!$E$18</f>
        <v>58</v>
      </c>
      <c r="AA74" s="44">
        <f>'liczba dni zwłoki'!$F$18</f>
        <v>132</v>
      </c>
      <c r="AB74" s="43">
        <f t="shared" si="47"/>
        <v>25</v>
      </c>
      <c r="AC74" s="45">
        <f>'liczba dni zwłoki'!$H$18</f>
        <v>15</v>
      </c>
      <c r="AD74" s="45">
        <f>'liczba dni zwłoki'!$I$18</f>
        <v>130</v>
      </c>
      <c r="AE74" s="45">
        <f t="shared" si="48"/>
        <v>18</v>
      </c>
    </row>
    <row r="75" spans="1:31" ht="16.5" thickTop="1" thickBot="1" x14ac:dyDescent="0.3">
      <c r="A75" s="30">
        <v>5</v>
      </c>
      <c r="B75" s="1" t="s">
        <v>10</v>
      </c>
      <c r="C75" s="2">
        <v>89</v>
      </c>
      <c r="D75" s="2">
        <v>5</v>
      </c>
      <c r="E75" s="20">
        <f t="shared" ref="E75:E80" si="49">C75*5+D75*9</f>
        <v>490</v>
      </c>
      <c r="F75" s="44">
        <f>'liczba dni zwłoki'!$E$9</f>
        <v>330</v>
      </c>
      <c r="G75" s="44">
        <f>'liczba dni zwłoki'!$F$9</f>
        <v>132</v>
      </c>
      <c r="H75" s="47">
        <f t="shared" si="39"/>
        <v>58</v>
      </c>
      <c r="I75" s="45">
        <f>'liczba dni zwłoki'!$H$9</f>
        <v>198</v>
      </c>
      <c r="J75" s="45">
        <f>'liczba dni zwłoki'!$I$9</f>
        <v>130</v>
      </c>
      <c r="K75" s="46">
        <f t="shared" si="40"/>
        <v>41</v>
      </c>
      <c r="L75" s="156">
        <f t="shared" si="41"/>
        <v>1.083673469387755</v>
      </c>
      <c r="M75" s="157">
        <f t="shared" si="42"/>
        <v>452.16572504708103</v>
      </c>
      <c r="N75" s="158">
        <f t="shared" si="43"/>
        <v>37.834274952918975</v>
      </c>
      <c r="O75" s="158">
        <f t="shared" si="44"/>
        <v>490</v>
      </c>
      <c r="P75" s="158">
        <f t="shared" si="45"/>
        <v>490</v>
      </c>
      <c r="Q75" s="158"/>
      <c r="S75" s="30">
        <v>15</v>
      </c>
      <c r="T75" s="1" t="s">
        <v>43</v>
      </c>
      <c r="U75" s="96">
        <v>85</v>
      </c>
      <c r="V75" s="81">
        <v>0</v>
      </c>
      <c r="W75" s="96">
        <v>5</v>
      </c>
      <c r="X75" s="82">
        <v>0</v>
      </c>
      <c r="Y75" s="20">
        <f t="shared" si="46"/>
        <v>560</v>
      </c>
      <c r="Z75" s="44">
        <f>'liczba dni zwłoki'!$E$19</f>
        <v>28</v>
      </c>
      <c r="AA75" s="44">
        <f>'liczba dni zwłoki'!$F$19</f>
        <v>132</v>
      </c>
      <c r="AB75" s="43">
        <f t="shared" si="47"/>
        <v>20</v>
      </c>
      <c r="AC75" s="45">
        <f>'liczba dni zwłoki'!$H$19</f>
        <v>0</v>
      </c>
      <c r="AD75" s="45">
        <f>'liczba dni zwłoki'!$I$19</f>
        <v>130</v>
      </c>
      <c r="AE75" s="45">
        <f t="shared" si="48"/>
        <v>16</v>
      </c>
    </row>
    <row r="76" spans="1:31" ht="16.5" thickTop="1" thickBot="1" x14ac:dyDescent="0.3">
      <c r="A76" s="30">
        <v>6</v>
      </c>
      <c r="B76" s="1" t="s">
        <v>11</v>
      </c>
      <c r="C76" s="2">
        <v>89</v>
      </c>
      <c r="D76" s="2">
        <v>5</v>
      </c>
      <c r="E76" s="20">
        <f t="shared" si="49"/>
        <v>490</v>
      </c>
      <c r="F76" s="44">
        <f>'liczba dni zwłoki'!$E$10</f>
        <v>302</v>
      </c>
      <c r="G76" s="44">
        <f>'liczba dni zwłoki'!$F$10</f>
        <v>132</v>
      </c>
      <c r="H76" s="47">
        <f t="shared" si="39"/>
        <v>55</v>
      </c>
      <c r="I76" s="45">
        <f>'liczba dni zwłoki'!$H$10</f>
        <v>170</v>
      </c>
      <c r="J76" s="45">
        <f>'liczba dni zwłoki'!$I$10</f>
        <v>130</v>
      </c>
      <c r="K76" s="46">
        <f t="shared" si="40"/>
        <v>37</v>
      </c>
      <c r="L76" s="156">
        <f>(E76+K76)/E76</f>
        <v>1.0755102040816327</v>
      </c>
      <c r="M76" s="157">
        <f t="shared" si="42"/>
        <v>455.59772296015177</v>
      </c>
      <c r="N76" s="158">
        <f t="shared" si="43"/>
        <v>34.402277039848229</v>
      </c>
      <c r="O76" s="158">
        <f t="shared" si="44"/>
        <v>490</v>
      </c>
      <c r="P76" s="158">
        <f t="shared" si="45"/>
        <v>490</v>
      </c>
      <c r="Q76" s="158"/>
      <c r="S76" s="30">
        <v>16</v>
      </c>
      <c r="T76" s="1" t="s">
        <v>188</v>
      </c>
      <c r="U76" s="96">
        <v>85</v>
      </c>
      <c r="V76" s="81">
        <v>0</v>
      </c>
      <c r="W76" s="96">
        <v>5</v>
      </c>
      <c r="X76" s="82">
        <v>0</v>
      </c>
      <c r="Y76" s="20">
        <f t="shared" si="46"/>
        <v>560</v>
      </c>
      <c r="Z76" s="44">
        <f>'liczba dni zwłoki'!$E$20</f>
        <v>0</v>
      </c>
      <c r="AA76" s="44">
        <f>'liczba dni zwłoki'!$F$20</f>
        <v>130</v>
      </c>
      <c r="AB76" s="43">
        <f t="shared" si="47"/>
        <v>16</v>
      </c>
      <c r="AC76" s="45">
        <f>'liczba dni zwłoki'!$H$20</f>
        <v>0</v>
      </c>
      <c r="AD76" s="45">
        <f>'liczba dni zwłoki'!$I$20</f>
        <v>129</v>
      </c>
      <c r="AE76" s="45">
        <f t="shared" si="48"/>
        <v>16</v>
      </c>
    </row>
    <row r="77" spans="1:31" ht="16.5" thickTop="1" thickBot="1" x14ac:dyDescent="0.3">
      <c r="A77" s="30">
        <v>7</v>
      </c>
      <c r="B77" s="1" t="s">
        <v>12</v>
      </c>
      <c r="C77" s="2">
        <v>89</v>
      </c>
      <c r="D77" s="2">
        <v>5</v>
      </c>
      <c r="E77" s="20">
        <f t="shared" si="49"/>
        <v>490</v>
      </c>
      <c r="F77" s="44">
        <f>'liczba dni zwłoki'!$E$11</f>
        <v>271</v>
      </c>
      <c r="G77" s="44">
        <f>'liczba dni zwłoki'!$F$11</f>
        <v>132</v>
      </c>
      <c r="H77" s="47">
        <f t="shared" si="39"/>
        <v>51</v>
      </c>
      <c r="I77" s="45">
        <f>'liczba dni zwłoki'!$H$11</f>
        <v>144</v>
      </c>
      <c r="J77" s="45">
        <f>'liczba dni zwłoki'!$I$11</f>
        <v>130</v>
      </c>
      <c r="K77" s="46">
        <f t="shared" si="40"/>
        <v>33</v>
      </c>
      <c r="L77" s="156">
        <f t="shared" ref="L77:L80" si="50">(E77+K77)/E77</f>
        <v>1.0673469387755101</v>
      </c>
      <c r="M77" s="157">
        <f t="shared" si="42"/>
        <v>459.08221797323137</v>
      </c>
      <c r="N77" s="158">
        <f t="shared" si="43"/>
        <v>30.917782026768634</v>
      </c>
      <c r="O77" s="158">
        <f t="shared" si="44"/>
        <v>490</v>
      </c>
      <c r="P77" s="158">
        <f t="shared" si="45"/>
        <v>490</v>
      </c>
      <c r="Q77" s="158"/>
      <c r="S77" s="30">
        <v>17</v>
      </c>
      <c r="T77" s="1" t="s">
        <v>189</v>
      </c>
      <c r="U77" s="96">
        <v>85</v>
      </c>
      <c r="V77" s="81">
        <v>0</v>
      </c>
      <c r="W77" s="96">
        <v>5</v>
      </c>
      <c r="X77" s="82">
        <v>0</v>
      </c>
      <c r="Y77" s="20">
        <f t="shared" si="46"/>
        <v>560</v>
      </c>
      <c r="Z77" s="44">
        <f>'liczba dni zwłoki'!$E$21</f>
        <v>0</v>
      </c>
      <c r="AA77" s="44">
        <f>'liczba dni zwłoki'!$F$21</f>
        <v>99</v>
      </c>
      <c r="AB77" s="43">
        <f t="shared" si="47"/>
        <v>12</v>
      </c>
      <c r="AC77" s="45">
        <f>'liczba dni zwłoki'!$H$21</f>
        <v>0</v>
      </c>
      <c r="AD77" s="45">
        <f>'liczba dni zwłoki'!$I$21</f>
        <v>99</v>
      </c>
      <c r="AE77" s="45">
        <f t="shared" si="48"/>
        <v>12</v>
      </c>
    </row>
    <row r="78" spans="1:31" ht="16.5" thickTop="1" thickBot="1" x14ac:dyDescent="0.3">
      <c r="A78" s="30">
        <v>8</v>
      </c>
      <c r="B78" s="1" t="s">
        <v>13</v>
      </c>
      <c r="C78" s="2">
        <v>89</v>
      </c>
      <c r="D78" s="2">
        <v>5</v>
      </c>
      <c r="E78" s="20">
        <f t="shared" si="49"/>
        <v>490</v>
      </c>
      <c r="F78" s="44">
        <f>'liczba dni zwłoki'!$E$12</f>
        <v>240</v>
      </c>
      <c r="G78" s="44">
        <f>'liczba dni zwłoki'!$F$12</f>
        <v>132</v>
      </c>
      <c r="H78" s="47">
        <f t="shared" si="39"/>
        <v>46</v>
      </c>
      <c r="I78" s="45">
        <f>'liczba dni zwłoki'!$H$12</f>
        <v>144</v>
      </c>
      <c r="J78" s="45">
        <f>'liczba dni zwłoki'!$I$12</f>
        <v>130</v>
      </c>
      <c r="K78" s="46">
        <f t="shared" si="40"/>
        <v>33</v>
      </c>
      <c r="L78" s="156">
        <f t="shared" si="50"/>
        <v>1.0673469387755101</v>
      </c>
      <c r="M78" s="157">
        <f t="shared" si="42"/>
        <v>459.08221797323137</v>
      </c>
      <c r="N78" s="158">
        <f t="shared" si="43"/>
        <v>30.917782026768634</v>
      </c>
      <c r="O78" s="158">
        <f t="shared" si="44"/>
        <v>490</v>
      </c>
      <c r="P78" s="158">
        <f t="shared" si="45"/>
        <v>490</v>
      </c>
      <c r="Q78" s="158"/>
      <c r="S78" s="30">
        <v>18</v>
      </c>
      <c r="T78" s="1" t="s">
        <v>190</v>
      </c>
      <c r="U78" s="96">
        <v>85</v>
      </c>
      <c r="V78" s="81">
        <v>0</v>
      </c>
      <c r="W78" s="96">
        <v>5</v>
      </c>
      <c r="X78" s="82">
        <v>0</v>
      </c>
      <c r="Y78" s="20">
        <f t="shared" si="46"/>
        <v>560</v>
      </c>
      <c r="Z78" s="44">
        <f>'liczba dni zwłoki'!$E$22</f>
        <v>0</v>
      </c>
      <c r="AA78" s="44">
        <f>'liczba dni zwłoki'!$F$22</f>
        <v>69</v>
      </c>
      <c r="AB78" s="43">
        <f t="shared" si="47"/>
        <v>8</v>
      </c>
      <c r="AC78" s="45">
        <f>'liczba dni zwłoki'!$H$22</f>
        <v>0</v>
      </c>
      <c r="AD78" s="45">
        <f>'liczba dni zwłoki'!$I$22</f>
        <v>69</v>
      </c>
      <c r="AE78" s="45">
        <f t="shared" si="48"/>
        <v>8</v>
      </c>
    </row>
    <row r="79" spans="1:31" ht="16.5" thickTop="1" thickBot="1" x14ac:dyDescent="0.3">
      <c r="A79" s="30">
        <v>9</v>
      </c>
      <c r="B79" s="1" t="s">
        <v>14</v>
      </c>
      <c r="C79" s="2">
        <v>88</v>
      </c>
      <c r="D79" s="2">
        <v>5</v>
      </c>
      <c r="E79" s="20">
        <f t="shared" si="49"/>
        <v>485</v>
      </c>
      <c r="F79" s="44">
        <f>'liczba dni zwłoki'!$E$13</f>
        <v>212</v>
      </c>
      <c r="G79" s="44">
        <f>'liczba dni zwłoki'!$F$13</f>
        <v>132</v>
      </c>
      <c r="H79" s="47">
        <f t="shared" si="39"/>
        <v>42</v>
      </c>
      <c r="I79" s="45">
        <f>'liczba dni zwłoki'!$H$13</f>
        <v>144</v>
      </c>
      <c r="J79" s="45">
        <f>'liczba dni zwłoki'!$I$13</f>
        <v>130</v>
      </c>
      <c r="K79" s="46">
        <f t="shared" si="40"/>
        <v>33</v>
      </c>
      <c r="L79" s="156">
        <f t="shared" si="50"/>
        <v>1.068041237113402</v>
      </c>
      <c r="M79" s="157">
        <f t="shared" si="42"/>
        <v>454.10231660231659</v>
      </c>
      <c r="N79" s="158">
        <f t="shared" si="43"/>
        <v>30.897683397683409</v>
      </c>
      <c r="O79" s="158">
        <f t="shared" si="44"/>
        <v>485</v>
      </c>
      <c r="P79" s="158">
        <f t="shared" si="45"/>
        <v>485</v>
      </c>
      <c r="Q79" s="158"/>
      <c r="S79" s="30">
        <v>19</v>
      </c>
      <c r="T79" s="1" t="s">
        <v>240</v>
      </c>
      <c r="U79" s="122">
        <v>85</v>
      </c>
      <c r="V79" s="81">
        <v>0</v>
      </c>
      <c r="W79" s="122">
        <v>5</v>
      </c>
      <c r="X79" s="82">
        <v>0</v>
      </c>
      <c r="Y79" s="20">
        <f t="shared" si="46"/>
        <v>560</v>
      </c>
      <c r="Z79" s="44">
        <f>'liczba dni zwłoki'!$E$23</f>
        <v>0</v>
      </c>
      <c r="AA79" s="44">
        <f>'liczba dni zwłoki'!$F$23</f>
        <v>36</v>
      </c>
      <c r="AB79" s="43">
        <v>0</v>
      </c>
      <c r="AC79" s="45">
        <f>'liczba dni zwłoki'!$H$23</f>
        <v>0</v>
      </c>
      <c r="AD79" s="45">
        <f>'liczba dni zwłoki'!$I$23</f>
        <v>36</v>
      </c>
      <c r="AE79" s="45">
        <v>0</v>
      </c>
    </row>
    <row r="80" spans="1:31" ht="16.5" thickTop="1" thickBot="1" x14ac:dyDescent="0.3">
      <c r="A80" s="30">
        <v>10</v>
      </c>
      <c r="B80" s="1" t="s">
        <v>36</v>
      </c>
      <c r="C80" s="2">
        <v>86</v>
      </c>
      <c r="D80" s="22">
        <v>5</v>
      </c>
      <c r="E80" s="23">
        <f t="shared" si="49"/>
        <v>475</v>
      </c>
      <c r="F80" s="44">
        <f>'liczba dni zwłoki'!$E$14</f>
        <v>181</v>
      </c>
      <c r="G80" s="44">
        <f>'liczba dni zwłoki'!$F$14</f>
        <v>132</v>
      </c>
      <c r="H80" s="47">
        <f t="shared" si="39"/>
        <v>37</v>
      </c>
      <c r="I80" s="45">
        <f>'liczba dni zwłoki'!$H$14</f>
        <v>138</v>
      </c>
      <c r="J80" s="45">
        <f>'liczba dni zwłoki'!$I$14</f>
        <v>130</v>
      </c>
      <c r="K80" s="46">
        <f t="shared" si="40"/>
        <v>31</v>
      </c>
      <c r="L80" s="156">
        <f t="shared" si="50"/>
        <v>1.0652631578947369</v>
      </c>
      <c r="M80" s="157">
        <f t="shared" si="42"/>
        <v>445.899209486166</v>
      </c>
      <c r="N80" s="158">
        <f t="shared" si="43"/>
        <v>29.100790513833999</v>
      </c>
      <c r="O80" s="158">
        <f t="shared" si="44"/>
        <v>475</v>
      </c>
      <c r="P80" s="158">
        <f>O80-Q80</f>
        <v>89.908615311896028</v>
      </c>
      <c r="Q80" s="158">
        <f>N81</f>
        <v>385.09138468810397</v>
      </c>
      <c r="X80" s="24" t="s">
        <v>47</v>
      </c>
      <c r="Y80" s="33">
        <f>SUM(Y71:Y79)</f>
        <v>5052</v>
      </c>
      <c r="Z80" s="33"/>
      <c r="AA80" s="33"/>
      <c r="AB80" s="34">
        <f>SUM(AB71:AB79)</f>
        <v>185</v>
      </c>
      <c r="AC80" s="34"/>
      <c r="AD80" s="34"/>
      <c r="AE80" s="34">
        <f>SUM(AE71:AE79)</f>
        <v>154</v>
      </c>
    </row>
    <row r="81" spans="1:31" ht="16.5" thickTop="1" thickBot="1" x14ac:dyDescent="0.3">
      <c r="A81" s="12"/>
      <c r="B81" s="13"/>
      <c r="C81" s="14"/>
      <c r="D81" s="24" t="s">
        <v>47</v>
      </c>
      <c r="E81" s="35">
        <f>SUM(E71:E80)</f>
        <v>4951</v>
      </c>
      <c r="F81" s="35"/>
      <c r="G81" s="35"/>
      <c r="H81" s="25">
        <f>SUM(H71:H80)</f>
        <v>575</v>
      </c>
      <c r="I81" s="25"/>
      <c r="J81" s="25"/>
      <c r="K81" s="25">
        <f t="shared" ref="K81" si="51">SUM(K71:K80)</f>
        <v>419</v>
      </c>
      <c r="L81" s="155"/>
      <c r="M81" s="159">
        <f>SUM(M71:M80)</f>
        <v>4565.908615311896</v>
      </c>
      <c r="N81" s="159">
        <f t="shared" si="43"/>
        <v>385.09138468810397</v>
      </c>
      <c r="O81" s="159">
        <f t="shared" si="44"/>
        <v>4951</v>
      </c>
      <c r="P81" s="159">
        <f>SUM(P71:P80)</f>
        <v>4565.908615311896</v>
      </c>
      <c r="Q81" s="159">
        <f>SUM(Q71:Q80)</f>
        <v>385.09138468810397</v>
      </c>
    </row>
    <row r="82" spans="1:31" ht="15.75" thickTop="1" x14ac:dyDescent="0.25">
      <c r="A82" s="3"/>
      <c r="B82" s="8"/>
      <c r="C82" s="4"/>
      <c r="D82" s="4"/>
      <c r="E82" s="15"/>
      <c r="F82" s="4"/>
      <c r="G82" s="4"/>
      <c r="H82" s="16"/>
      <c r="I82" s="16"/>
      <c r="J82" s="16"/>
    </row>
    <row r="83" spans="1:31" x14ac:dyDescent="0.25">
      <c r="A83" s="3"/>
      <c r="B83" s="8"/>
      <c r="C83" s="4"/>
      <c r="D83" s="4"/>
      <c r="E83" s="15"/>
      <c r="F83" s="4"/>
      <c r="G83" s="4"/>
      <c r="H83" s="16"/>
      <c r="I83" s="16"/>
      <c r="J83" s="16"/>
    </row>
    <row r="84" spans="1:31" x14ac:dyDescent="0.25">
      <c r="A84" s="3"/>
      <c r="B84" s="8"/>
      <c r="C84" s="4"/>
      <c r="D84" s="4"/>
      <c r="E84" s="15"/>
      <c r="F84" s="4"/>
      <c r="G84" s="4"/>
      <c r="H84" s="16"/>
      <c r="I84" s="16"/>
      <c r="J84" s="16"/>
    </row>
    <row r="85" spans="1:31" ht="18.75" customHeight="1" x14ac:dyDescent="0.25">
      <c r="A85" s="3"/>
      <c r="B85" s="8"/>
      <c r="C85" s="4"/>
      <c r="D85" s="4"/>
      <c r="E85" s="15"/>
      <c r="F85" s="4"/>
      <c r="G85" s="4"/>
      <c r="H85" s="16"/>
      <c r="I85" s="16"/>
      <c r="J85" s="16"/>
    </row>
    <row r="87" spans="1:31" ht="18.75" x14ac:dyDescent="0.3">
      <c r="A87" s="198" t="s">
        <v>155</v>
      </c>
      <c r="B87" s="198"/>
      <c r="C87" s="198"/>
      <c r="D87" s="198"/>
      <c r="E87" s="198"/>
      <c r="F87" s="198"/>
      <c r="G87" s="198"/>
      <c r="H87" s="198"/>
      <c r="I87" s="198"/>
      <c r="J87" s="198"/>
      <c r="K87" s="198"/>
      <c r="L87" s="134"/>
      <c r="M87" s="134"/>
      <c r="N87" s="134"/>
      <c r="O87" s="134"/>
      <c r="P87" s="134"/>
      <c r="Q87" s="134"/>
      <c r="R87" s="132"/>
      <c r="S87" s="198" t="s">
        <v>155</v>
      </c>
      <c r="T87" s="198"/>
      <c r="U87" s="198"/>
      <c r="V87" s="198"/>
      <c r="W87" s="198"/>
      <c r="X87" s="198"/>
      <c r="Y87" s="198"/>
      <c r="Z87" s="198"/>
      <c r="AA87" s="198"/>
      <c r="AB87" s="198"/>
      <c r="AC87" s="198"/>
      <c r="AD87" s="198"/>
      <c r="AE87" s="198"/>
    </row>
    <row r="88" spans="1:31" ht="15.75" thickBot="1" x14ac:dyDescent="0.3">
      <c r="C88" s="42"/>
      <c r="D88" s="42"/>
      <c r="H88" s="11"/>
      <c r="I88" s="11"/>
      <c r="J88" s="11"/>
      <c r="K88" s="11"/>
      <c r="L88" s="11"/>
      <c r="M88" s="11"/>
      <c r="N88" s="11"/>
      <c r="O88" s="11"/>
      <c r="P88" s="11"/>
      <c r="Q88" s="11"/>
    </row>
    <row r="89" spans="1:31" ht="34.5" customHeight="1" thickTop="1" thickBot="1" x14ac:dyDescent="0.3">
      <c r="F89" s="187" t="s">
        <v>152</v>
      </c>
      <c r="G89" s="188"/>
      <c r="H89" s="189"/>
      <c r="I89" s="174" t="s">
        <v>151</v>
      </c>
      <c r="J89" s="175"/>
      <c r="K89" s="176"/>
      <c r="L89" s="153"/>
      <c r="M89" s="153"/>
      <c r="N89" s="153"/>
      <c r="O89" s="153"/>
      <c r="P89" s="153"/>
      <c r="Q89" s="153"/>
      <c r="Z89" s="187" t="s">
        <v>152</v>
      </c>
      <c r="AA89" s="188"/>
      <c r="AB89" s="189"/>
      <c r="AC89" s="174" t="s">
        <v>151</v>
      </c>
      <c r="AD89" s="175"/>
      <c r="AE89" s="176"/>
    </row>
    <row r="90" spans="1:31" ht="48" customHeight="1" thickTop="1" thickBot="1" x14ac:dyDescent="0.3">
      <c r="A90" s="177" t="s">
        <v>0</v>
      </c>
      <c r="B90" s="179" t="s">
        <v>1</v>
      </c>
      <c r="C90" s="183" t="s">
        <v>2</v>
      </c>
      <c r="D90" s="184"/>
      <c r="E90" s="181" t="s">
        <v>3</v>
      </c>
      <c r="F90" s="190" t="s">
        <v>38</v>
      </c>
      <c r="G90" s="191"/>
      <c r="H90" s="185" t="s">
        <v>37</v>
      </c>
      <c r="I90" s="192" t="s">
        <v>150</v>
      </c>
      <c r="J90" s="193"/>
      <c r="K90" s="173" t="s">
        <v>48</v>
      </c>
      <c r="L90" s="166" t="s">
        <v>243</v>
      </c>
      <c r="M90" s="168" t="s">
        <v>241</v>
      </c>
      <c r="N90" s="168" t="s">
        <v>185</v>
      </c>
      <c r="O90" s="168" t="s">
        <v>183</v>
      </c>
      <c r="P90" s="168" t="s">
        <v>244</v>
      </c>
      <c r="Q90" s="168" t="s">
        <v>245</v>
      </c>
      <c r="S90" s="177" t="s">
        <v>0</v>
      </c>
      <c r="T90" s="179" t="s">
        <v>1</v>
      </c>
      <c r="U90" s="194" t="s">
        <v>2</v>
      </c>
      <c r="V90" s="195"/>
      <c r="W90" s="195"/>
      <c r="X90" s="196"/>
      <c r="Y90" s="181" t="s">
        <v>3</v>
      </c>
      <c r="Z90" s="197" t="s">
        <v>38</v>
      </c>
      <c r="AA90" s="197"/>
      <c r="AB90" s="185" t="s">
        <v>37</v>
      </c>
      <c r="AC90" s="192" t="s">
        <v>150</v>
      </c>
      <c r="AD90" s="193"/>
      <c r="AE90" s="171" t="s">
        <v>48</v>
      </c>
    </row>
    <row r="91" spans="1:31" ht="16.5" thickTop="1" thickBot="1" x14ac:dyDescent="0.3">
      <c r="A91" s="178"/>
      <c r="B91" s="180"/>
      <c r="C91" s="19" t="s">
        <v>4</v>
      </c>
      <c r="D91" s="19" t="s">
        <v>5</v>
      </c>
      <c r="E91" s="182"/>
      <c r="F91" s="78" t="s">
        <v>197</v>
      </c>
      <c r="G91" s="78" t="s">
        <v>198</v>
      </c>
      <c r="H91" s="186"/>
      <c r="I91" s="80" t="s">
        <v>197</v>
      </c>
      <c r="J91" s="79" t="s">
        <v>198</v>
      </c>
      <c r="K91" s="173"/>
      <c r="L91" s="167"/>
      <c r="M91" s="169"/>
      <c r="N91" s="169"/>
      <c r="O91" s="169"/>
      <c r="P91" s="169"/>
      <c r="Q91" s="169"/>
      <c r="S91" s="178"/>
      <c r="T91" s="180"/>
      <c r="U91" s="28" t="s">
        <v>44</v>
      </c>
      <c r="V91" s="19" t="s">
        <v>4</v>
      </c>
      <c r="W91" s="29" t="s">
        <v>45</v>
      </c>
      <c r="X91" s="19" t="s">
        <v>5</v>
      </c>
      <c r="Y91" s="182"/>
      <c r="Z91" s="78" t="s">
        <v>197</v>
      </c>
      <c r="AA91" s="52" t="s">
        <v>198</v>
      </c>
      <c r="AB91" s="186"/>
      <c r="AC91" s="79" t="s">
        <v>197</v>
      </c>
      <c r="AD91" s="80" t="s">
        <v>198</v>
      </c>
      <c r="AE91" s="172"/>
    </row>
    <row r="92" spans="1:31" ht="16.5" thickTop="1" thickBot="1" x14ac:dyDescent="0.3">
      <c r="A92" s="30">
        <v>1</v>
      </c>
      <c r="B92" s="1" t="s">
        <v>6</v>
      </c>
      <c r="C92" s="2">
        <v>59</v>
      </c>
      <c r="D92" s="2">
        <v>14</v>
      </c>
      <c r="E92" s="20">
        <f>C92*5+D92*9</f>
        <v>421</v>
      </c>
      <c r="F92" s="44">
        <f>'liczba dni zwłoki'!$E$5</f>
        <v>455</v>
      </c>
      <c r="G92" s="44">
        <f>'liczba dni zwłoki'!$F$5</f>
        <v>132</v>
      </c>
      <c r="H92" s="47">
        <f>ROUND(((E92*0.1*F92)/365)+((E92*0.08*G92)/365),0)</f>
        <v>65</v>
      </c>
      <c r="I92" s="45">
        <f>'liczba dni zwłoki'!$H$5</f>
        <v>323</v>
      </c>
      <c r="J92" s="45">
        <f>'liczba dni zwłoki'!$I$5</f>
        <v>130</v>
      </c>
      <c r="K92" s="46">
        <f>ROUND((((E92*0.1*I92)/365)+((E92*0.08*J92)/365)),0)</f>
        <v>49</v>
      </c>
      <c r="L92" s="156">
        <f>(E92+K92)/E92</f>
        <v>1.1163895486935866</v>
      </c>
      <c r="M92" s="157">
        <f>E92/L92</f>
        <v>377.1085106382979</v>
      </c>
      <c r="N92" s="158">
        <f>E92-M92</f>
        <v>43.891489361702099</v>
      </c>
      <c r="O92" s="158">
        <f>M92+N92</f>
        <v>421</v>
      </c>
      <c r="P92" s="158">
        <f>O92</f>
        <v>421</v>
      </c>
      <c r="Q92" s="158"/>
      <c r="S92" s="30">
        <v>11</v>
      </c>
      <c r="T92" s="1" t="s">
        <v>39</v>
      </c>
      <c r="U92" s="97">
        <v>64</v>
      </c>
      <c r="V92" s="81">
        <v>0</v>
      </c>
      <c r="W92" s="97">
        <v>8</v>
      </c>
      <c r="X92" s="82">
        <v>0</v>
      </c>
      <c r="Y92" s="20">
        <f>U92*6+V92*5+W92*10+X92*9</f>
        <v>464</v>
      </c>
      <c r="Z92" s="44">
        <f>'liczba dni zwłoki'!$E$15</f>
        <v>149</v>
      </c>
      <c r="AA92" s="44">
        <f>'liczba dni zwłoki'!$F$15</f>
        <v>132</v>
      </c>
      <c r="AB92" s="43">
        <f>ROUND((((Y92*0.1*Z92)/365)+((Y92*0.08*AA92)/365)),0)</f>
        <v>32</v>
      </c>
      <c r="AC92" s="45">
        <f>'liczba dni zwłoki'!$H$15</f>
        <v>106</v>
      </c>
      <c r="AD92" s="45">
        <f>'liczba dni zwłoki'!$I$15</f>
        <v>130</v>
      </c>
      <c r="AE92" s="45">
        <f>ROUND((((Y92*0.1*AC92)/365)+((Y92*0.08*AD92)/365)),0)</f>
        <v>27</v>
      </c>
    </row>
    <row r="93" spans="1:31" ht="16.5" thickTop="1" thickBot="1" x14ac:dyDescent="0.3">
      <c r="A93" s="30">
        <v>2</v>
      </c>
      <c r="B93" s="1" t="s">
        <v>7</v>
      </c>
      <c r="C93" s="2">
        <v>64</v>
      </c>
      <c r="D93" s="2">
        <v>8</v>
      </c>
      <c r="E93" s="20">
        <f>+C93*5+D93*9</f>
        <v>392</v>
      </c>
      <c r="F93" s="44">
        <f>'liczba dni zwłoki'!$E$6</f>
        <v>422</v>
      </c>
      <c r="G93" s="44">
        <f>'liczba dni zwłoki'!$F$6</f>
        <v>132</v>
      </c>
      <c r="H93" s="47">
        <f t="shared" ref="H93:H101" si="52">ROUND(((E93*0.1*F93)/365)+((E93*0.08*G93)/365),0)</f>
        <v>57</v>
      </c>
      <c r="I93" s="45">
        <f>'liczba dni zwłoki'!$H$6</f>
        <v>290</v>
      </c>
      <c r="J93" s="45">
        <f>'liczba dni zwłoki'!$I$6</f>
        <v>130</v>
      </c>
      <c r="K93" s="46">
        <f t="shared" ref="K93:K101" si="53">ROUND((((E93*0.1*I93)/365)+((E93*0.08*J93)/365)),0)</f>
        <v>42</v>
      </c>
      <c r="L93" s="156">
        <f t="shared" ref="L93:L96" si="54">(E93+K93)/E93</f>
        <v>1.1071428571428572</v>
      </c>
      <c r="M93" s="157">
        <f t="shared" ref="M93:M101" si="55">E93/L93</f>
        <v>354.06451612903226</v>
      </c>
      <c r="N93" s="158">
        <f t="shared" ref="N93:N102" si="56">E93-M93</f>
        <v>37.935483870967744</v>
      </c>
      <c r="O93" s="158">
        <f t="shared" ref="O93:O102" si="57">M93+N93</f>
        <v>392</v>
      </c>
      <c r="P93" s="158">
        <f t="shared" ref="P93:P100" si="58">O93</f>
        <v>392</v>
      </c>
      <c r="Q93" s="158"/>
      <c r="S93" s="30">
        <v>12</v>
      </c>
      <c r="T93" s="1" t="s">
        <v>40</v>
      </c>
      <c r="U93" s="97">
        <v>64</v>
      </c>
      <c r="V93" s="81">
        <v>0</v>
      </c>
      <c r="W93" s="97">
        <v>8</v>
      </c>
      <c r="X93" s="82">
        <v>0</v>
      </c>
      <c r="Y93" s="20">
        <f t="shared" ref="Y93:Y100" si="59">U93*6+V93*5+W93*10+X93*9</f>
        <v>464</v>
      </c>
      <c r="Z93" s="44">
        <f>'liczba dni zwłoki'!$E$16</f>
        <v>120</v>
      </c>
      <c r="AA93" s="44">
        <f>'liczba dni zwłoki'!$F$16</f>
        <v>132</v>
      </c>
      <c r="AB93" s="43">
        <f t="shared" ref="AB93:AB98" si="60">ROUND((((Y93*0.1*Z93)/365)+((Y93*0.08*AA93)/365)),0)</f>
        <v>29</v>
      </c>
      <c r="AC93" s="45">
        <f>'liczba dni zwłoki'!$H$16</f>
        <v>77</v>
      </c>
      <c r="AD93" s="45">
        <f>'liczba dni zwłoki'!$I$16</f>
        <v>130</v>
      </c>
      <c r="AE93" s="45">
        <f t="shared" ref="AE93:AE98" si="61">ROUND((((Y93*0.1*AC93)/365)+((Y93*0.08*AD93)/365)),0)</f>
        <v>23</v>
      </c>
    </row>
    <row r="94" spans="1:31" ht="16.5" thickTop="1" thickBot="1" x14ac:dyDescent="0.3">
      <c r="A94" s="30">
        <v>3</v>
      </c>
      <c r="B94" s="1" t="s">
        <v>8</v>
      </c>
      <c r="C94" s="2">
        <v>64</v>
      </c>
      <c r="D94" s="2">
        <v>8</v>
      </c>
      <c r="E94" s="20">
        <f>C94*5+D94*9</f>
        <v>392</v>
      </c>
      <c r="F94" s="44">
        <f>'liczba dni zwłoki'!$E$7</f>
        <v>393</v>
      </c>
      <c r="G94" s="44">
        <f>'liczba dni zwłoki'!$F$7</f>
        <v>132</v>
      </c>
      <c r="H94" s="47">
        <f t="shared" si="52"/>
        <v>54</v>
      </c>
      <c r="I94" s="45">
        <f>'liczba dni zwłoki'!$H$7</f>
        <v>261</v>
      </c>
      <c r="J94" s="45">
        <f>'liczba dni zwłoki'!$I$7</f>
        <v>130</v>
      </c>
      <c r="K94" s="46">
        <f t="shared" si="53"/>
        <v>39</v>
      </c>
      <c r="L94" s="156">
        <f t="shared" si="54"/>
        <v>1.0994897959183674</v>
      </c>
      <c r="M94" s="157">
        <f t="shared" si="55"/>
        <v>356.52900232018561</v>
      </c>
      <c r="N94" s="158">
        <f t="shared" si="56"/>
        <v>35.470997679814388</v>
      </c>
      <c r="O94" s="158">
        <f t="shared" si="57"/>
        <v>392</v>
      </c>
      <c r="P94" s="158">
        <f t="shared" si="58"/>
        <v>392</v>
      </c>
      <c r="Q94" s="158"/>
      <c r="S94" s="30">
        <v>13</v>
      </c>
      <c r="T94" s="1" t="s">
        <v>41</v>
      </c>
      <c r="U94" s="97">
        <v>62</v>
      </c>
      <c r="V94" s="81">
        <v>0</v>
      </c>
      <c r="W94" s="97">
        <v>8</v>
      </c>
      <c r="X94" s="82">
        <v>0</v>
      </c>
      <c r="Y94" s="20">
        <f t="shared" si="59"/>
        <v>452</v>
      </c>
      <c r="Z94" s="44">
        <f>'liczba dni zwłoki'!$E$17</f>
        <v>90</v>
      </c>
      <c r="AA94" s="44">
        <f>'liczba dni zwłoki'!$F$17</f>
        <v>132</v>
      </c>
      <c r="AB94" s="43">
        <f t="shared" si="60"/>
        <v>24</v>
      </c>
      <c r="AC94" s="45">
        <f>'liczba dni zwłoki'!$H$17</f>
        <v>47</v>
      </c>
      <c r="AD94" s="45">
        <f>'liczba dni zwłoki'!$I$17</f>
        <v>130</v>
      </c>
      <c r="AE94" s="45">
        <f t="shared" si="61"/>
        <v>19</v>
      </c>
    </row>
    <row r="95" spans="1:31" ht="16.5" thickTop="1" thickBot="1" x14ac:dyDescent="0.3">
      <c r="A95" s="30">
        <v>4</v>
      </c>
      <c r="B95" s="1" t="s">
        <v>9</v>
      </c>
      <c r="C95" s="2">
        <v>64</v>
      </c>
      <c r="D95" s="2">
        <v>8</v>
      </c>
      <c r="E95" s="20">
        <f>C95*5+D95*9</f>
        <v>392</v>
      </c>
      <c r="F95" s="44">
        <f>'liczba dni zwłoki'!$E$8</f>
        <v>363</v>
      </c>
      <c r="G95" s="44">
        <f>'liczba dni zwłoki'!$F$8</f>
        <v>132</v>
      </c>
      <c r="H95" s="47">
        <f t="shared" si="52"/>
        <v>50</v>
      </c>
      <c r="I95" s="45">
        <f>'liczba dni zwłoki'!$H$8</f>
        <v>231</v>
      </c>
      <c r="J95" s="45">
        <f>'liczba dni zwłoki'!$I$8</f>
        <v>130</v>
      </c>
      <c r="K95" s="46">
        <f t="shared" si="53"/>
        <v>36</v>
      </c>
      <c r="L95" s="156">
        <f t="shared" si="54"/>
        <v>1.0918367346938775</v>
      </c>
      <c r="M95" s="157">
        <f t="shared" si="55"/>
        <v>359.02803738317755</v>
      </c>
      <c r="N95" s="158">
        <f t="shared" si="56"/>
        <v>32.971962616822452</v>
      </c>
      <c r="O95" s="158">
        <f t="shared" si="57"/>
        <v>392</v>
      </c>
      <c r="P95" s="158">
        <f t="shared" si="58"/>
        <v>392</v>
      </c>
      <c r="Q95" s="158"/>
      <c r="S95" s="30">
        <v>14</v>
      </c>
      <c r="T95" s="1" t="s">
        <v>42</v>
      </c>
      <c r="U95" s="97">
        <v>62</v>
      </c>
      <c r="V95" s="81">
        <v>0</v>
      </c>
      <c r="W95" s="97">
        <v>8</v>
      </c>
      <c r="X95" s="82">
        <v>0</v>
      </c>
      <c r="Y95" s="20">
        <f t="shared" si="59"/>
        <v>452</v>
      </c>
      <c r="Z95" s="44">
        <f>'liczba dni zwłoki'!$E$18</f>
        <v>58</v>
      </c>
      <c r="AA95" s="44">
        <f>'liczba dni zwłoki'!$F$18</f>
        <v>132</v>
      </c>
      <c r="AB95" s="43">
        <f t="shared" si="60"/>
        <v>20</v>
      </c>
      <c r="AC95" s="45">
        <f>'liczba dni zwłoki'!$H$18</f>
        <v>15</v>
      </c>
      <c r="AD95" s="45">
        <f>'liczba dni zwłoki'!$I$18</f>
        <v>130</v>
      </c>
      <c r="AE95" s="45">
        <f t="shared" si="61"/>
        <v>15</v>
      </c>
    </row>
    <row r="96" spans="1:31" ht="16.5" thickTop="1" thickBot="1" x14ac:dyDescent="0.3">
      <c r="A96" s="30">
        <v>5</v>
      </c>
      <c r="B96" s="1" t="s">
        <v>10</v>
      </c>
      <c r="C96" s="2">
        <v>64</v>
      </c>
      <c r="D96" s="2">
        <v>8</v>
      </c>
      <c r="E96" s="20">
        <f t="shared" ref="E96:E101" si="62">C96*5+D96*9</f>
        <v>392</v>
      </c>
      <c r="F96" s="44">
        <f>'liczba dni zwłoki'!$E$9</f>
        <v>330</v>
      </c>
      <c r="G96" s="44">
        <f>'liczba dni zwłoki'!$F$9</f>
        <v>132</v>
      </c>
      <c r="H96" s="47">
        <f t="shared" si="52"/>
        <v>47</v>
      </c>
      <c r="I96" s="45">
        <f>'liczba dni zwłoki'!$H$9</f>
        <v>198</v>
      </c>
      <c r="J96" s="45">
        <f>'liczba dni zwłoki'!$I$9</f>
        <v>130</v>
      </c>
      <c r="K96" s="46">
        <f t="shared" si="53"/>
        <v>32</v>
      </c>
      <c r="L96" s="156">
        <f t="shared" si="54"/>
        <v>1.0816326530612246</v>
      </c>
      <c r="M96" s="157">
        <f t="shared" si="55"/>
        <v>362.41509433962261</v>
      </c>
      <c r="N96" s="158">
        <f t="shared" si="56"/>
        <v>29.584905660377387</v>
      </c>
      <c r="O96" s="158">
        <f t="shared" si="57"/>
        <v>392</v>
      </c>
      <c r="P96" s="158">
        <f t="shared" si="58"/>
        <v>392</v>
      </c>
      <c r="Q96" s="158"/>
      <c r="S96" s="30">
        <v>15</v>
      </c>
      <c r="T96" s="1" t="s">
        <v>43</v>
      </c>
      <c r="U96" s="97">
        <v>62</v>
      </c>
      <c r="V96" s="81">
        <v>0</v>
      </c>
      <c r="W96" s="97">
        <v>8</v>
      </c>
      <c r="X96" s="82">
        <v>0</v>
      </c>
      <c r="Y96" s="20">
        <f t="shared" si="59"/>
        <v>452</v>
      </c>
      <c r="Z96" s="44">
        <f>'liczba dni zwłoki'!$E$19</f>
        <v>28</v>
      </c>
      <c r="AA96" s="44">
        <f>'liczba dni zwłoki'!$F$19</f>
        <v>132</v>
      </c>
      <c r="AB96" s="43">
        <f t="shared" si="60"/>
        <v>17</v>
      </c>
      <c r="AC96" s="45">
        <f>'liczba dni zwłoki'!$H$19</f>
        <v>0</v>
      </c>
      <c r="AD96" s="45">
        <f>'liczba dni zwłoki'!$I$19</f>
        <v>130</v>
      </c>
      <c r="AE96" s="45">
        <f t="shared" si="61"/>
        <v>13</v>
      </c>
    </row>
    <row r="97" spans="1:31" ht="16.5" thickTop="1" thickBot="1" x14ac:dyDescent="0.3">
      <c r="A97" s="30">
        <v>6</v>
      </c>
      <c r="B97" s="1" t="s">
        <v>11</v>
      </c>
      <c r="C97" s="2">
        <v>64</v>
      </c>
      <c r="D97" s="2">
        <v>8</v>
      </c>
      <c r="E97" s="20">
        <f t="shared" si="62"/>
        <v>392</v>
      </c>
      <c r="F97" s="44">
        <f>'liczba dni zwłoki'!$E$10</f>
        <v>302</v>
      </c>
      <c r="G97" s="44">
        <f>'liczba dni zwłoki'!$F$10</f>
        <v>132</v>
      </c>
      <c r="H97" s="47">
        <f t="shared" si="52"/>
        <v>44</v>
      </c>
      <c r="I97" s="45">
        <f>'liczba dni zwłoki'!$H$10</f>
        <v>170</v>
      </c>
      <c r="J97" s="45">
        <f>'liczba dni zwłoki'!$I$10</f>
        <v>130</v>
      </c>
      <c r="K97" s="46">
        <f t="shared" si="53"/>
        <v>29</v>
      </c>
      <c r="L97" s="156">
        <f>(E97+K97)/E97</f>
        <v>1.0739795918367347</v>
      </c>
      <c r="M97" s="157">
        <f t="shared" si="55"/>
        <v>364.99762470308787</v>
      </c>
      <c r="N97" s="158">
        <f t="shared" si="56"/>
        <v>27.002375296912135</v>
      </c>
      <c r="O97" s="158">
        <f t="shared" si="57"/>
        <v>392</v>
      </c>
      <c r="P97" s="158">
        <f t="shared" si="58"/>
        <v>392</v>
      </c>
      <c r="Q97" s="158"/>
      <c r="S97" s="30">
        <v>16</v>
      </c>
      <c r="T97" s="1" t="s">
        <v>188</v>
      </c>
      <c r="U97" s="97">
        <v>60</v>
      </c>
      <c r="V97" s="81">
        <v>0</v>
      </c>
      <c r="W97" s="97">
        <v>8</v>
      </c>
      <c r="X97" s="82">
        <v>0</v>
      </c>
      <c r="Y97" s="20">
        <f t="shared" si="59"/>
        <v>440</v>
      </c>
      <c r="Z97" s="44">
        <f>'liczba dni zwłoki'!$E$20</f>
        <v>0</v>
      </c>
      <c r="AA97" s="44">
        <f>'liczba dni zwłoki'!$F$20</f>
        <v>130</v>
      </c>
      <c r="AB97" s="43">
        <f t="shared" si="60"/>
        <v>13</v>
      </c>
      <c r="AC97" s="45">
        <f>'liczba dni zwłoki'!$H$20</f>
        <v>0</v>
      </c>
      <c r="AD97" s="45">
        <f>'liczba dni zwłoki'!$I$20</f>
        <v>129</v>
      </c>
      <c r="AE97" s="45">
        <f t="shared" si="61"/>
        <v>12</v>
      </c>
    </row>
    <row r="98" spans="1:31" ht="16.5" thickTop="1" thickBot="1" x14ac:dyDescent="0.3">
      <c r="A98" s="30">
        <v>7</v>
      </c>
      <c r="B98" s="1" t="s">
        <v>12</v>
      </c>
      <c r="C98" s="2">
        <v>64</v>
      </c>
      <c r="D98" s="2">
        <v>8</v>
      </c>
      <c r="E98" s="20">
        <f t="shared" si="62"/>
        <v>392</v>
      </c>
      <c r="F98" s="44">
        <f>'liczba dni zwłoki'!$E$11</f>
        <v>271</v>
      </c>
      <c r="G98" s="44">
        <f>'liczba dni zwłoki'!$F$11</f>
        <v>132</v>
      </c>
      <c r="H98" s="47">
        <f t="shared" si="52"/>
        <v>40</v>
      </c>
      <c r="I98" s="45">
        <f>'liczba dni zwłoki'!$H$11</f>
        <v>144</v>
      </c>
      <c r="J98" s="45">
        <f>'liczba dni zwłoki'!$I$11</f>
        <v>130</v>
      </c>
      <c r="K98" s="46">
        <f t="shared" si="53"/>
        <v>27</v>
      </c>
      <c r="L98" s="156">
        <f t="shared" ref="L98:L101" si="63">(E98+K98)/E98</f>
        <v>1.0688775510204083</v>
      </c>
      <c r="M98" s="157">
        <f t="shared" si="55"/>
        <v>366.7398568019093</v>
      </c>
      <c r="N98" s="158">
        <f t="shared" si="56"/>
        <v>25.260143198090702</v>
      </c>
      <c r="O98" s="158">
        <f t="shared" si="57"/>
        <v>392</v>
      </c>
      <c r="P98" s="158">
        <f t="shared" si="58"/>
        <v>392</v>
      </c>
      <c r="Q98" s="158"/>
      <c r="S98" s="30">
        <v>17</v>
      </c>
      <c r="T98" s="1" t="s">
        <v>189</v>
      </c>
      <c r="U98" s="97">
        <v>60</v>
      </c>
      <c r="V98" s="81">
        <v>0</v>
      </c>
      <c r="W98" s="97">
        <v>8</v>
      </c>
      <c r="X98" s="82">
        <v>0</v>
      </c>
      <c r="Y98" s="20">
        <f t="shared" si="59"/>
        <v>440</v>
      </c>
      <c r="Z98" s="44">
        <f>'liczba dni zwłoki'!$E$21</f>
        <v>0</v>
      </c>
      <c r="AA98" s="44">
        <f>'liczba dni zwłoki'!$F$21</f>
        <v>99</v>
      </c>
      <c r="AB98" s="43">
        <f t="shared" si="60"/>
        <v>10</v>
      </c>
      <c r="AC98" s="45">
        <f>'liczba dni zwłoki'!$H$21</f>
        <v>0</v>
      </c>
      <c r="AD98" s="45">
        <f>'liczba dni zwłoki'!$I$21</f>
        <v>99</v>
      </c>
      <c r="AE98" s="45">
        <f t="shared" si="61"/>
        <v>10</v>
      </c>
    </row>
    <row r="99" spans="1:31" ht="16.5" thickTop="1" thickBot="1" x14ac:dyDescent="0.3">
      <c r="A99" s="30">
        <v>8</v>
      </c>
      <c r="B99" s="1" t="s">
        <v>13</v>
      </c>
      <c r="C99" s="2">
        <v>64</v>
      </c>
      <c r="D99" s="2">
        <v>8</v>
      </c>
      <c r="E99" s="20">
        <f t="shared" si="62"/>
        <v>392</v>
      </c>
      <c r="F99" s="44">
        <f>'liczba dni zwłoki'!$E$12</f>
        <v>240</v>
      </c>
      <c r="G99" s="44">
        <f>'liczba dni zwłoki'!$F$12</f>
        <v>132</v>
      </c>
      <c r="H99" s="47">
        <f t="shared" si="52"/>
        <v>37</v>
      </c>
      <c r="I99" s="45">
        <f>'liczba dni zwłoki'!$H$12</f>
        <v>144</v>
      </c>
      <c r="J99" s="45">
        <f>'liczba dni zwłoki'!$I$12</f>
        <v>130</v>
      </c>
      <c r="K99" s="46">
        <f t="shared" si="53"/>
        <v>27</v>
      </c>
      <c r="L99" s="156">
        <f t="shared" si="63"/>
        <v>1.0688775510204083</v>
      </c>
      <c r="M99" s="157">
        <f t="shared" si="55"/>
        <v>366.7398568019093</v>
      </c>
      <c r="N99" s="158">
        <f t="shared" si="56"/>
        <v>25.260143198090702</v>
      </c>
      <c r="O99" s="158">
        <f t="shared" si="57"/>
        <v>392</v>
      </c>
      <c r="P99" s="158">
        <f t="shared" si="58"/>
        <v>392</v>
      </c>
      <c r="Q99" s="158"/>
      <c r="S99" s="30">
        <v>18</v>
      </c>
      <c r="T99" s="1" t="s">
        <v>190</v>
      </c>
      <c r="U99" s="97">
        <v>60</v>
      </c>
      <c r="V99" s="81">
        <v>0</v>
      </c>
      <c r="W99" s="97">
        <v>8</v>
      </c>
      <c r="X99" s="82">
        <v>0</v>
      </c>
      <c r="Y99" s="20">
        <f t="shared" si="59"/>
        <v>440</v>
      </c>
      <c r="Z99" s="44">
        <f>'liczba dni zwłoki'!$E$22</f>
        <v>0</v>
      </c>
      <c r="AA99" s="44">
        <f>'liczba dni zwłoki'!$F$22</f>
        <v>69</v>
      </c>
      <c r="AB99" s="43">
        <v>0</v>
      </c>
      <c r="AC99" s="45">
        <f>'liczba dni zwłoki'!$H$22</f>
        <v>0</v>
      </c>
      <c r="AD99" s="45">
        <f>'liczba dni zwłoki'!$I$22</f>
        <v>69</v>
      </c>
      <c r="AE99" s="45">
        <v>0</v>
      </c>
    </row>
    <row r="100" spans="1:31" ht="16.5" thickTop="1" thickBot="1" x14ac:dyDescent="0.3">
      <c r="A100" s="30">
        <v>9</v>
      </c>
      <c r="B100" s="1" t="s">
        <v>14</v>
      </c>
      <c r="C100" s="2">
        <v>64</v>
      </c>
      <c r="D100" s="2">
        <v>8</v>
      </c>
      <c r="E100" s="20">
        <f t="shared" si="62"/>
        <v>392</v>
      </c>
      <c r="F100" s="44">
        <f>'liczba dni zwłoki'!$E$13</f>
        <v>212</v>
      </c>
      <c r="G100" s="44">
        <f>'liczba dni zwłoki'!$F$13</f>
        <v>132</v>
      </c>
      <c r="H100" s="47">
        <f t="shared" si="52"/>
        <v>34</v>
      </c>
      <c r="I100" s="45">
        <f>'liczba dni zwłoki'!$H$13</f>
        <v>144</v>
      </c>
      <c r="J100" s="45">
        <f>'liczba dni zwłoki'!$I$13</f>
        <v>130</v>
      </c>
      <c r="K100" s="46">
        <f t="shared" si="53"/>
        <v>27</v>
      </c>
      <c r="L100" s="156">
        <f t="shared" si="63"/>
        <v>1.0688775510204083</v>
      </c>
      <c r="M100" s="157">
        <f t="shared" si="55"/>
        <v>366.7398568019093</v>
      </c>
      <c r="N100" s="158">
        <f t="shared" si="56"/>
        <v>25.260143198090702</v>
      </c>
      <c r="O100" s="158">
        <f t="shared" si="57"/>
        <v>392</v>
      </c>
      <c r="P100" s="158">
        <f t="shared" si="58"/>
        <v>392</v>
      </c>
      <c r="Q100" s="158"/>
      <c r="S100" s="30">
        <v>19</v>
      </c>
      <c r="T100" s="1" t="s">
        <v>240</v>
      </c>
      <c r="U100" s="122">
        <v>60</v>
      </c>
      <c r="V100" s="81">
        <v>0</v>
      </c>
      <c r="W100" s="122">
        <v>8</v>
      </c>
      <c r="X100" s="82">
        <v>0</v>
      </c>
      <c r="Y100" s="20">
        <f t="shared" si="59"/>
        <v>440</v>
      </c>
      <c r="Z100" s="44">
        <f>'liczba dni zwłoki'!$E$23</f>
        <v>0</v>
      </c>
      <c r="AA100" s="44">
        <f>'liczba dni zwłoki'!$F$23</f>
        <v>36</v>
      </c>
      <c r="AB100" s="43">
        <v>0</v>
      </c>
      <c r="AC100" s="45">
        <f>'liczba dni zwłoki'!$H$23</f>
        <v>0</v>
      </c>
      <c r="AD100" s="45">
        <f>'liczba dni zwłoki'!$I$23</f>
        <v>36</v>
      </c>
      <c r="AE100" s="45">
        <v>0</v>
      </c>
    </row>
    <row r="101" spans="1:31" ht="16.5" thickTop="1" thickBot="1" x14ac:dyDescent="0.3">
      <c r="A101" s="30">
        <v>10</v>
      </c>
      <c r="B101" s="1" t="s">
        <v>36</v>
      </c>
      <c r="C101" s="2">
        <v>64</v>
      </c>
      <c r="D101" s="22">
        <v>8</v>
      </c>
      <c r="E101" s="23">
        <f t="shared" si="62"/>
        <v>392</v>
      </c>
      <c r="F101" s="44">
        <f>'liczba dni zwłoki'!$E$14</f>
        <v>181</v>
      </c>
      <c r="G101" s="44">
        <f>'liczba dni zwłoki'!$F$14</f>
        <v>132</v>
      </c>
      <c r="H101" s="47">
        <f t="shared" si="52"/>
        <v>31</v>
      </c>
      <c r="I101" s="45">
        <f>'liczba dni zwłoki'!$H$14</f>
        <v>138</v>
      </c>
      <c r="J101" s="45">
        <f>'liczba dni zwłoki'!$I$14</f>
        <v>130</v>
      </c>
      <c r="K101" s="46">
        <f t="shared" si="53"/>
        <v>26</v>
      </c>
      <c r="L101" s="156">
        <f t="shared" si="63"/>
        <v>1.0663265306122449</v>
      </c>
      <c r="M101" s="157">
        <f t="shared" si="55"/>
        <v>367.61722488038276</v>
      </c>
      <c r="N101" s="158">
        <f t="shared" si="56"/>
        <v>24.382775119617236</v>
      </c>
      <c r="O101" s="158">
        <f t="shared" si="57"/>
        <v>392</v>
      </c>
      <c r="P101" s="158">
        <f>O101-Q101</f>
        <v>84.979580799514224</v>
      </c>
      <c r="Q101" s="158">
        <f>N102</f>
        <v>307.02041920048578</v>
      </c>
      <c r="X101" s="24" t="s">
        <v>47</v>
      </c>
      <c r="Y101" s="33">
        <f>SUM(Y92:Y100)</f>
        <v>4044</v>
      </c>
      <c r="Z101" s="33"/>
      <c r="AA101" s="33"/>
      <c r="AB101" s="34">
        <f>SUM(AB92:AB100)</f>
        <v>145</v>
      </c>
      <c r="AC101" s="34"/>
      <c r="AD101" s="34"/>
      <c r="AE101" s="34">
        <f>SUM(AE92:AE100)</f>
        <v>119</v>
      </c>
    </row>
    <row r="102" spans="1:31" ht="16.5" thickTop="1" thickBot="1" x14ac:dyDescent="0.3">
      <c r="A102" s="12"/>
      <c r="B102" s="13"/>
      <c r="C102" s="14"/>
      <c r="D102" s="24" t="s">
        <v>47</v>
      </c>
      <c r="E102" s="35">
        <f>SUM(E92:E101)</f>
        <v>3949</v>
      </c>
      <c r="F102" s="35"/>
      <c r="G102" s="35"/>
      <c r="H102" s="25">
        <f>SUM(H92:H101)</f>
        <v>459</v>
      </c>
      <c r="I102" s="25"/>
      <c r="J102" s="25"/>
      <c r="K102" s="25">
        <f t="shared" ref="K102" si="64">SUM(K92:K101)</f>
        <v>334</v>
      </c>
      <c r="L102" s="155"/>
      <c r="M102" s="159">
        <f>SUM(M92:M101)</f>
        <v>3641.9795807995142</v>
      </c>
      <c r="N102" s="159">
        <f t="shared" si="56"/>
        <v>307.02041920048578</v>
      </c>
      <c r="O102" s="159">
        <f t="shared" si="57"/>
        <v>3949</v>
      </c>
      <c r="P102" s="159">
        <f>SUM(P92:P101)</f>
        <v>3641.9795807995142</v>
      </c>
      <c r="Q102" s="159">
        <f>SUM(Q92:Q101)</f>
        <v>307.02041920048578</v>
      </c>
    </row>
    <row r="103" spans="1:31" ht="15.75" thickTop="1" x14ac:dyDescent="0.25">
      <c r="A103" s="3"/>
      <c r="B103" s="8"/>
      <c r="C103" s="4"/>
      <c r="D103" s="4"/>
      <c r="E103" s="15"/>
      <c r="F103" s="4"/>
      <c r="G103" s="4"/>
      <c r="H103" s="16"/>
      <c r="I103" s="16"/>
      <c r="J103" s="16"/>
    </row>
    <row r="104" spans="1:31" x14ac:dyDescent="0.25">
      <c r="A104" s="3"/>
      <c r="B104" s="8"/>
      <c r="C104" s="4"/>
      <c r="D104" s="4"/>
      <c r="E104" s="15"/>
      <c r="F104" s="4"/>
      <c r="G104" s="4"/>
      <c r="H104" s="16"/>
      <c r="I104" s="16"/>
      <c r="J104" s="16"/>
    </row>
    <row r="105" spans="1:31" ht="16.5" customHeight="1" x14ac:dyDescent="0.25">
      <c r="A105" s="3"/>
      <c r="B105" s="8"/>
      <c r="C105" s="4"/>
      <c r="D105" s="4"/>
      <c r="E105" s="15"/>
      <c r="F105" s="4"/>
      <c r="G105" s="4"/>
      <c r="H105" s="16"/>
      <c r="I105" s="16"/>
      <c r="J105" s="16"/>
    </row>
    <row r="106" spans="1:31" x14ac:dyDescent="0.25">
      <c r="A106" s="3"/>
      <c r="B106" s="8"/>
      <c r="C106" s="4"/>
      <c r="D106" s="4"/>
      <c r="E106" s="15"/>
      <c r="F106" s="4"/>
      <c r="G106" s="4"/>
      <c r="H106" s="16"/>
      <c r="I106" s="16"/>
      <c r="J106" s="16"/>
    </row>
    <row r="108" spans="1:31" ht="18.75" x14ac:dyDescent="0.3">
      <c r="A108" s="198" t="s">
        <v>156</v>
      </c>
      <c r="B108" s="198"/>
      <c r="C108" s="198"/>
      <c r="D108" s="198"/>
      <c r="E108" s="198"/>
      <c r="F108" s="198"/>
      <c r="G108" s="198"/>
      <c r="H108" s="198"/>
      <c r="I108" s="198"/>
      <c r="J108" s="198"/>
      <c r="K108" s="198"/>
      <c r="L108" s="134"/>
      <c r="M108" s="134"/>
      <c r="N108" s="134"/>
      <c r="O108" s="134"/>
      <c r="P108" s="134"/>
      <c r="Q108" s="134"/>
      <c r="R108" s="132"/>
      <c r="S108" s="198" t="s">
        <v>156</v>
      </c>
      <c r="T108" s="198"/>
      <c r="U108" s="198"/>
      <c r="V108" s="198"/>
      <c r="W108" s="198"/>
      <c r="X108" s="198"/>
      <c r="Y108" s="198"/>
      <c r="Z108" s="198"/>
      <c r="AA108" s="198"/>
      <c r="AB108" s="198"/>
      <c r="AC108" s="198"/>
      <c r="AD108" s="198"/>
      <c r="AE108" s="198"/>
    </row>
    <row r="109" spans="1:31" ht="15.75" thickBot="1" x14ac:dyDescent="0.3">
      <c r="C109" s="42"/>
      <c r="D109" s="42"/>
      <c r="H109" s="11"/>
      <c r="I109" s="11"/>
      <c r="J109" s="11"/>
      <c r="K109" s="11"/>
      <c r="L109" s="11"/>
      <c r="M109" s="11"/>
      <c r="N109" s="11"/>
      <c r="O109" s="11"/>
      <c r="P109" s="11"/>
      <c r="Q109" s="11"/>
    </row>
    <row r="110" spans="1:31" ht="33.75" customHeight="1" thickTop="1" thickBot="1" x14ac:dyDescent="0.3">
      <c r="F110" s="187" t="s">
        <v>152</v>
      </c>
      <c r="G110" s="188"/>
      <c r="H110" s="189"/>
      <c r="I110" s="174" t="s">
        <v>151</v>
      </c>
      <c r="J110" s="175"/>
      <c r="K110" s="176"/>
      <c r="L110" s="153"/>
      <c r="M110" s="153"/>
      <c r="N110" s="153"/>
      <c r="O110" s="153"/>
      <c r="P110" s="153"/>
      <c r="Q110" s="153"/>
      <c r="Z110" s="187" t="s">
        <v>152</v>
      </c>
      <c r="AA110" s="188"/>
      <c r="AB110" s="189"/>
      <c r="AC110" s="174" t="s">
        <v>151</v>
      </c>
      <c r="AD110" s="175"/>
      <c r="AE110" s="176"/>
    </row>
    <row r="111" spans="1:31" ht="45.75" customHeight="1" thickTop="1" thickBot="1" x14ac:dyDescent="0.3">
      <c r="A111" s="177" t="s">
        <v>0</v>
      </c>
      <c r="B111" s="179" t="s">
        <v>1</v>
      </c>
      <c r="C111" s="183" t="s">
        <v>2</v>
      </c>
      <c r="D111" s="184"/>
      <c r="E111" s="181" t="s">
        <v>3</v>
      </c>
      <c r="F111" s="190" t="s">
        <v>38</v>
      </c>
      <c r="G111" s="191"/>
      <c r="H111" s="185" t="s">
        <v>37</v>
      </c>
      <c r="I111" s="192" t="s">
        <v>150</v>
      </c>
      <c r="J111" s="193"/>
      <c r="K111" s="173" t="s">
        <v>48</v>
      </c>
      <c r="L111" s="166" t="s">
        <v>243</v>
      </c>
      <c r="M111" s="168" t="s">
        <v>241</v>
      </c>
      <c r="N111" s="168" t="s">
        <v>185</v>
      </c>
      <c r="O111" s="168" t="s">
        <v>183</v>
      </c>
      <c r="P111" s="168" t="s">
        <v>244</v>
      </c>
      <c r="Q111" s="168" t="s">
        <v>245</v>
      </c>
      <c r="S111" s="177" t="s">
        <v>0</v>
      </c>
      <c r="T111" s="179" t="s">
        <v>1</v>
      </c>
      <c r="U111" s="194" t="s">
        <v>2</v>
      </c>
      <c r="V111" s="195"/>
      <c r="W111" s="195"/>
      <c r="X111" s="196"/>
      <c r="Y111" s="181" t="s">
        <v>3</v>
      </c>
      <c r="Z111" s="197" t="s">
        <v>38</v>
      </c>
      <c r="AA111" s="197"/>
      <c r="AB111" s="185" t="s">
        <v>37</v>
      </c>
      <c r="AC111" s="192" t="s">
        <v>150</v>
      </c>
      <c r="AD111" s="193"/>
      <c r="AE111" s="171" t="s">
        <v>48</v>
      </c>
    </row>
    <row r="112" spans="1:31" ht="16.5" thickTop="1" thickBot="1" x14ac:dyDescent="0.3">
      <c r="A112" s="178"/>
      <c r="B112" s="180"/>
      <c r="C112" s="19" t="s">
        <v>4</v>
      </c>
      <c r="D112" s="19" t="s">
        <v>5</v>
      </c>
      <c r="E112" s="182"/>
      <c r="F112" s="78" t="s">
        <v>197</v>
      </c>
      <c r="G112" s="78" t="s">
        <v>198</v>
      </c>
      <c r="H112" s="186"/>
      <c r="I112" s="80" t="s">
        <v>197</v>
      </c>
      <c r="J112" s="79" t="s">
        <v>198</v>
      </c>
      <c r="K112" s="173"/>
      <c r="L112" s="167"/>
      <c r="M112" s="169"/>
      <c r="N112" s="169"/>
      <c r="O112" s="169"/>
      <c r="P112" s="169"/>
      <c r="Q112" s="169"/>
      <c r="S112" s="178"/>
      <c r="T112" s="180"/>
      <c r="U112" s="28" t="s">
        <v>44</v>
      </c>
      <c r="V112" s="19" t="s">
        <v>4</v>
      </c>
      <c r="W112" s="29" t="s">
        <v>45</v>
      </c>
      <c r="X112" s="19" t="s">
        <v>5</v>
      </c>
      <c r="Y112" s="182"/>
      <c r="Z112" s="78" t="s">
        <v>197</v>
      </c>
      <c r="AA112" s="52" t="s">
        <v>198</v>
      </c>
      <c r="AB112" s="186"/>
      <c r="AC112" s="79" t="s">
        <v>197</v>
      </c>
      <c r="AD112" s="80" t="s">
        <v>198</v>
      </c>
      <c r="AE112" s="172"/>
    </row>
    <row r="113" spans="1:31" ht="16.5" thickTop="1" thickBot="1" x14ac:dyDescent="0.3">
      <c r="A113" s="30">
        <v>1</v>
      </c>
      <c r="B113" s="1" t="s">
        <v>6</v>
      </c>
      <c r="C113" s="2">
        <v>107</v>
      </c>
      <c r="D113" s="2">
        <v>5</v>
      </c>
      <c r="E113" s="20">
        <f>C113*5+D113*9</f>
        <v>580</v>
      </c>
      <c r="F113" s="44">
        <f>'liczba dni zwłoki'!$E$5</f>
        <v>455</v>
      </c>
      <c r="G113" s="44">
        <f>'liczba dni zwłoki'!$F$5</f>
        <v>132</v>
      </c>
      <c r="H113" s="47">
        <f>ROUND(((E113*0.1*F113)/365)+((E113*0.08*G113)/365),0)</f>
        <v>89</v>
      </c>
      <c r="I113" s="45">
        <f>'liczba dni zwłoki'!$H$5</f>
        <v>323</v>
      </c>
      <c r="J113" s="45">
        <f>'liczba dni zwłoki'!$I$5</f>
        <v>130</v>
      </c>
      <c r="K113" s="46">
        <f>ROUND((((E113*0.1*I113)/365)+((E113*0.08*J113)/365)),0)</f>
        <v>68</v>
      </c>
      <c r="L113" s="156">
        <f>(E113+K113)/E113</f>
        <v>1.1172413793103448</v>
      </c>
      <c r="M113" s="157">
        <f>E113/L113</f>
        <v>519.1358024691358</v>
      </c>
      <c r="N113" s="158">
        <f>E113-M113</f>
        <v>60.864197530864203</v>
      </c>
      <c r="O113" s="158">
        <f>M113+N113</f>
        <v>580</v>
      </c>
      <c r="P113" s="158">
        <f>O113</f>
        <v>580</v>
      </c>
      <c r="Q113" s="158"/>
      <c r="S113" s="30">
        <v>11</v>
      </c>
      <c r="T113" s="1" t="s">
        <v>39</v>
      </c>
      <c r="U113" s="98">
        <v>111</v>
      </c>
      <c r="V113" s="81">
        <v>0</v>
      </c>
      <c r="W113" s="98">
        <v>3</v>
      </c>
      <c r="X113" s="82">
        <v>0</v>
      </c>
      <c r="Y113" s="20">
        <f>U113*6+V113*5+W113*10+X113*9</f>
        <v>696</v>
      </c>
      <c r="Z113" s="44">
        <f>'liczba dni zwłoki'!$E$15</f>
        <v>149</v>
      </c>
      <c r="AA113" s="44">
        <f>'liczba dni zwłoki'!$F$15</f>
        <v>132</v>
      </c>
      <c r="AB113" s="43">
        <f>ROUND((((Y113*0.1*Z113)/365)+((Y113*0.08*AA113)/365)),0)</f>
        <v>49</v>
      </c>
      <c r="AC113" s="45">
        <f>'liczba dni zwłoki'!$H$15</f>
        <v>106</v>
      </c>
      <c r="AD113" s="45">
        <f>'liczba dni zwłoki'!$I$15</f>
        <v>130</v>
      </c>
      <c r="AE113" s="45">
        <f>ROUND((((Y113*0.1*AC113)/365)+((Y113*0.08*AD113)/365)),0)</f>
        <v>40</v>
      </c>
    </row>
    <row r="114" spans="1:31" ht="16.5" thickTop="1" thickBot="1" x14ac:dyDescent="0.3">
      <c r="A114" s="30">
        <v>2</v>
      </c>
      <c r="B114" s="1" t="s">
        <v>7</v>
      </c>
      <c r="C114" s="2">
        <v>107</v>
      </c>
      <c r="D114" s="2">
        <v>5</v>
      </c>
      <c r="E114" s="20">
        <f>+C114*5+D114*9</f>
        <v>580</v>
      </c>
      <c r="F114" s="44">
        <f>'liczba dni zwłoki'!$E$6</f>
        <v>422</v>
      </c>
      <c r="G114" s="44">
        <f>'liczba dni zwłoki'!$F$6</f>
        <v>132</v>
      </c>
      <c r="H114" s="47">
        <f t="shared" ref="H114:H122" si="65">ROUND(((E114*0.1*F114)/365)+((E114*0.08*G114)/365),0)</f>
        <v>84</v>
      </c>
      <c r="I114" s="45">
        <f>'liczba dni zwłoki'!$H$6</f>
        <v>290</v>
      </c>
      <c r="J114" s="45">
        <f>'liczba dni zwłoki'!$I$6</f>
        <v>130</v>
      </c>
      <c r="K114" s="46">
        <f t="shared" ref="K114:K122" si="66">ROUND((((E114*0.1*I114)/365)+((E114*0.08*J114)/365)),0)</f>
        <v>63</v>
      </c>
      <c r="L114" s="156">
        <f t="shared" ref="L114:L117" si="67">(E114+K114)/E114</f>
        <v>1.1086206896551725</v>
      </c>
      <c r="M114" s="157">
        <f t="shared" ref="M114:M122" si="68">E114/L114</f>
        <v>523.17262830482116</v>
      </c>
      <c r="N114" s="158">
        <f t="shared" ref="N114:N123" si="69">E114-M114</f>
        <v>56.82737169517884</v>
      </c>
      <c r="O114" s="158">
        <f t="shared" ref="O114:O123" si="70">M114+N114</f>
        <v>580</v>
      </c>
      <c r="P114" s="158">
        <f t="shared" ref="P114:P121" si="71">O114</f>
        <v>580</v>
      </c>
      <c r="Q114" s="158"/>
      <c r="S114" s="30">
        <v>12</v>
      </c>
      <c r="T114" s="1" t="s">
        <v>40</v>
      </c>
      <c r="U114" s="98">
        <v>111</v>
      </c>
      <c r="V114" s="81">
        <v>0</v>
      </c>
      <c r="W114" s="98">
        <v>3</v>
      </c>
      <c r="X114" s="82">
        <v>0</v>
      </c>
      <c r="Y114" s="20">
        <f t="shared" ref="Y114:Y121" si="72">U114*6+V114*5+W114*10+X114*9</f>
        <v>696</v>
      </c>
      <c r="Z114" s="44">
        <f>'liczba dni zwłoki'!$E$16</f>
        <v>120</v>
      </c>
      <c r="AA114" s="44">
        <f>'liczba dni zwłoki'!$F$16</f>
        <v>132</v>
      </c>
      <c r="AB114" s="43">
        <f t="shared" ref="AB114:AB118" si="73">ROUND((((Y114*0.1*Z114)/365)+((Y114*0.08*AA114)/365)),0)</f>
        <v>43</v>
      </c>
      <c r="AC114" s="45">
        <f>'liczba dni zwłoki'!$H$16</f>
        <v>77</v>
      </c>
      <c r="AD114" s="45">
        <f>'liczba dni zwłoki'!$I$16</f>
        <v>130</v>
      </c>
      <c r="AE114" s="45">
        <f t="shared" ref="AE114:AE120" si="74">ROUND((((Y114*0.1*AC114)/365)+((Y114*0.08*AD114)/365)),0)</f>
        <v>35</v>
      </c>
    </row>
    <row r="115" spans="1:31" ht="16.5" thickTop="1" thickBot="1" x14ac:dyDescent="0.3">
      <c r="A115" s="30">
        <v>3</v>
      </c>
      <c r="B115" s="1" t="s">
        <v>8</v>
      </c>
      <c r="C115" s="2">
        <v>110</v>
      </c>
      <c r="D115" s="2">
        <v>5</v>
      </c>
      <c r="E115" s="20">
        <f>C115*5+D115*9</f>
        <v>595</v>
      </c>
      <c r="F115" s="44">
        <f>'liczba dni zwłoki'!$E$7</f>
        <v>393</v>
      </c>
      <c r="G115" s="44">
        <f>'liczba dni zwłoki'!$F$7</f>
        <v>132</v>
      </c>
      <c r="H115" s="47">
        <f t="shared" si="65"/>
        <v>81</v>
      </c>
      <c r="I115" s="45">
        <f>'liczba dni zwłoki'!$H$7</f>
        <v>261</v>
      </c>
      <c r="J115" s="45">
        <f>'liczba dni zwłoki'!$I$7</f>
        <v>130</v>
      </c>
      <c r="K115" s="46">
        <f t="shared" si="66"/>
        <v>60</v>
      </c>
      <c r="L115" s="156">
        <f t="shared" si="67"/>
        <v>1.1008403361344539</v>
      </c>
      <c r="M115" s="157">
        <f t="shared" si="68"/>
        <v>540.49618320610682</v>
      </c>
      <c r="N115" s="158">
        <f t="shared" si="69"/>
        <v>54.503816793893179</v>
      </c>
      <c r="O115" s="158">
        <f t="shared" si="70"/>
        <v>595</v>
      </c>
      <c r="P115" s="158">
        <f t="shared" si="71"/>
        <v>595</v>
      </c>
      <c r="Q115" s="158"/>
      <c r="S115" s="30">
        <v>13</v>
      </c>
      <c r="T115" s="1" t="s">
        <v>41</v>
      </c>
      <c r="U115" s="98">
        <v>111</v>
      </c>
      <c r="V115" s="81">
        <v>0</v>
      </c>
      <c r="W115" s="98">
        <v>3</v>
      </c>
      <c r="X115" s="82">
        <v>0</v>
      </c>
      <c r="Y115" s="20">
        <f t="shared" si="72"/>
        <v>696</v>
      </c>
      <c r="Z115" s="44">
        <f>'liczba dni zwłoki'!$E$17</f>
        <v>90</v>
      </c>
      <c r="AA115" s="44">
        <f>'liczba dni zwłoki'!$F$17</f>
        <v>132</v>
      </c>
      <c r="AB115" s="43">
        <f t="shared" si="73"/>
        <v>37</v>
      </c>
      <c r="AC115" s="45">
        <f>'liczba dni zwłoki'!$H$17</f>
        <v>47</v>
      </c>
      <c r="AD115" s="45">
        <f>'liczba dni zwłoki'!$I$17</f>
        <v>130</v>
      </c>
      <c r="AE115" s="45">
        <f t="shared" si="74"/>
        <v>29</v>
      </c>
    </row>
    <row r="116" spans="1:31" ht="16.5" thickTop="1" thickBot="1" x14ac:dyDescent="0.3">
      <c r="A116" s="30">
        <v>4</v>
      </c>
      <c r="B116" s="1" t="s">
        <v>9</v>
      </c>
      <c r="C116" s="2">
        <v>108</v>
      </c>
      <c r="D116" s="2">
        <v>5</v>
      </c>
      <c r="E116" s="20">
        <f>C116*5+D116*9</f>
        <v>585</v>
      </c>
      <c r="F116" s="44">
        <f>'liczba dni zwłoki'!$E$8</f>
        <v>363</v>
      </c>
      <c r="G116" s="44">
        <f>'liczba dni zwłoki'!$F$8</f>
        <v>132</v>
      </c>
      <c r="H116" s="47">
        <f t="shared" si="65"/>
        <v>75</v>
      </c>
      <c r="I116" s="45">
        <f>'liczba dni zwłoki'!$H$8</f>
        <v>231</v>
      </c>
      <c r="J116" s="45">
        <f>'liczba dni zwłoki'!$I$8</f>
        <v>130</v>
      </c>
      <c r="K116" s="46">
        <f t="shared" si="66"/>
        <v>54</v>
      </c>
      <c r="L116" s="156">
        <f t="shared" si="67"/>
        <v>1.0923076923076922</v>
      </c>
      <c r="M116" s="157">
        <f t="shared" si="68"/>
        <v>535.56338028169023</v>
      </c>
      <c r="N116" s="158">
        <f t="shared" si="69"/>
        <v>49.436619718309771</v>
      </c>
      <c r="O116" s="158">
        <f t="shared" si="70"/>
        <v>585</v>
      </c>
      <c r="P116" s="158">
        <f t="shared" si="71"/>
        <v>585</v>
      </c>
      <c r="Q116" s="158"/>
      <c r="S116" s="30">
        <v>14</v>
      </c>
      <c r="T116" s="1" t="s">
        <v>42</v>
      </c>
      <c r="U116" s="98">
        <v>109</v>
      </c>
      <c r="V116" s="81">
        <v>0</v>
      </c>
      <c r="W116" s="98">
        <v>3</v>
      </c>
      <c r="X116" s="82">
        <v>0</v>
      </c>
      <c r="Y116" s="20">
        <f t="shared" si="72"/>
        <v>684</v>
      </c>
      <c r="Z116" s="44">
        <f>'liczba dni zwłoki'!$E$18</f>
        <v>58</v>
      </c>
      <c r="AA116" s="44">
        <f>'liczba dni zwłoki'!$F$18</f>
        <v>132</v>
      </c>
      <c r="AB116" s="43">
        <f t="shared" si="73"/>
        <v>31</v>
      </c>
      <c r="AC116" s="45">
        <f>'liczba dni zwłoki'!$H$18</f>
        <v>15</v>
      </c>
      <c r="AD116" s="45">
        <f>'liczba dni zwłoki'!$I$18</f>
        <v>130</v>
      </c>
      <c r="AE116" s="45">
        <f t="shared" si="74"/>
        <v>22</v>
      </c>
    </row>
    <row r="117" spans="1:31" ht="16.5" thickTop="1" thickBot="1" x14ac:dyDescent="0.3">
      <c r="A117" s="30">
        <v>5</v>
      </c>
      <c r="B117" s="1" t="s">
        <v>10</v>
      </c>
      <c r="C117" s="2">
        <v>109</v>
      </c>
      <c r="D117" s="2">
        <v>5</v>
      </c>
      <c r="E117" s="20">
        <f t="shared" ref="E117:E122" si="75">C117*5+D117*9</f>
        <v>590</v>
      </c>
      <c r="F117" s="44">
        <f>'liczba dni zwłoki'!$E$9</f>
        <v>330</v>
      </c>
      <c r="G117" s="44">
        <f>'liczba dni zwłoki'!$F$9</f>
        <v>132</v>
      </c>
      <c r="H117" s="47">
        <f t="shared" si="65"/>
        <v>70</v>
      </c>
      <c r="I117" s="45">
        <f>'liczba dni zwłoki'!$H$9</f>
        <v>198</v>
      </c>
      <c r="J117" s="45">
        <f>'liczba dni zwłoki'!$I$9</f>
        <v>130</v>
      </c>
      <c r="K117" s="46">
        <f t="shared" si="66"/>
        <v>49</v>
      </c>
      <c r="L117" s="156">
        <f t="shared" si="67"/>
        <v>1.083050847457627</v>
      </c>
      <c r="M117" s="157">
        <f t="shared" si="68"/>
        <v>544.75743348982792</v>
      </c>
      <c r="N117" s="158">
        <f t="shared" si="69"/>
        <v>45.242566510172082</v>
      </c>
      <c r="O117" s="158">
        <f t="shared" si="70"/>
        <v>590</v>
      </c>
      <c r="P117" s="158">
        <f t="shared" si="71"/>
        <v>590</v>
      </c>
      <c r="Q117" s="158"/>
      <c r="S117" s="30">
        <v>15</v>
      </c>
      <c r="T117" s="1" t="s">
        <v>43</v>
      </c>
      <c r="U117" s="98">
        <v>109</v>
      </c>
      <c r="V117" s="81">
        <v>0</v>
      </c>
      <c r="W117" s="98">
        <v>3</v>
      </c>
      <c r="X117" s="82">
        <v>0</v>
      </c>
      <c r="Y117" s="20">
        <f t="shared" si="72"/>
        <v>684</v>
      </c>
      <c r="Z117" s="44">
        <f>'liczba dni zwłoki'!$E$19</f>
        <v>28</v>
      </c>
      <c r="AA117" s="44">
        <f>'liczba dni zwłoki'!$F$19</f>
        <v>132</v>
      </c>
      <c r="AB117" s="43">
        <f t="shared" si="73"/>
        <v>25</v>
      </c>
      <c r="AC117" s="45">
        <f>'liczba dni zwłoki'!$H$19</f>
        <v>0</v>
      </c>
      <c r="AD117" s="45">
        <f>'liczba dni zwłoki'!$I$19</f>
        <v>130</v>
      </c>
      <c r="AE117" s="45">
        <f t="shared" si="74"/>
        <v>19</v>
      </c>
    </row>
    <row r="118" spans="1:31" ht="16.5" thickTop="1" thickBot="1" x14ac:dyDescent="0.3">
      <c r="A118" s="30">
        <v>6</v>
      </c>
      <c r="B118" s="1" t="s">
        <v>11</v>
      </c>
      <c r="C118" s="2">
        <v>109</v>
      </c>
      <c r="D118" s="2">
        <v>5</v>
      </c>
      <c r="E118" s="20">
        <f t="shared" si="75"/>
        <v>590</v>
      </c>
      <c r="F118" s="44">
        <f>'liczba dni zwłoki'!$E$10</f>
        <v>302</v>
      </c>
      <c r="G118" s="44">
        <f>'liczba dni zwłoki'!$F$10</f>
        <v>132</v>
      </c>
      <c r="H118" s="47">
        <f t="shared" si="65"/>
        <v>66</v>
      </c>
      <c r="I118" s="45">
        <f>'liczba dni zwłoki'!$H$10</f>
        <v>170</v>
      </c>
      <c r="J118" s="45">
        <f>'liczba dni zwłoki'!$I$10</f>
        <v>130</v>
      </c>
      <c r="K118" s="46">
        <f t="shared" si="66"/>
        <v>44</v>
      </c>
      <c r="L118" s="156">
        <f>(E118+K118)/E118</f>
        <v>1.0745762711864406</v>
      </c>
      <c r="M118" s="157">
        <f t="shared" si="68"/>
        <v>549.05362776025243</v>
      </c>
      <c r="N118" s="158">
        <f t="shared" si="69"/>
        <v>40.946372239747575</v>
      </c>
      <c r="O118" s="158">
        <f t="shared" si="70"/>
        <v>590</v>
      </c>
      <c r="P118" s="158">
        <f t="shared" si="71"/>
        <v>590</v>
      </c>
      <c r="Q118" s="158"/>
      <c r="S118" s="30">
        <v>16</v>
      </c>
      <c r="T118" s="1" t="s">
        <v>188</v>
      </c>
      <c r="U118" s="98">
        <v>109</v>
      </c>
      <c r="V118" s="81">
        <v>0</v>
      </c>
      <c r="W118" s="98">
        <v>3</v>
      </c>
      <c r="X118" s="82">
        <v>0</v>
      </c>
      <c r="Y118" s="20">
        <f t="shared" si="72"/>
        <v>684</v>
      </c>
      <c r="Z118" s="44">
        <f>'liczba dni zwłoki'!$E$20</f>
        <v>0</v>
      </c>
      <c r="AA118" s="44">
        <f>'liczba dni zwłoki'!$F$20</f>
        <v>130</v>
      </c>
      <c r="AB118" s="43">
        <f t="shared" si="73"/>
        <v>19</v>
      </c>
      <c r="AC118" s="45">
        <f>'liczba dni zwłoki'!$H$20</f>
        <v>0</v>
      </c>
      <c r="AD118" s="45">
        <f>'liczba dni zwłoki'!$I$20</f>
        <v>129</v>
      </c>
      <c r="AE118" s="45">
        <f t="shared" si="74"/>
        <v>19</v>
      </c>
    </row>
    <row r="119" spans="1:31" ht="16.5" thickTop="1" thickBot="1" x14ac:dyDescent="0.3">
      <c r="A119" s="30">
        <v>7</v>
      </c>
      <c r="B119" s="1" t="s">
        <v>12</v>
      </c>
      <c r="C119" s="2">
        <v>110</v>
      </c>
      <c r="D119" s="2">
        <v>4</v>
      </c>
      <c r="E119" s="20">
        <f t="shared" si="75"/>
        <v>586</v>
      </c>
      <c r="F119" s="44">
        <f>'liczba dni zwłoki'!$E$11</f>
        <v>271</v>
      </c>
      <c r="G119" s="44">
        <f>'liczba dni zwłoki'!$F$11</f>
        <v>132</v>
      </c>
      <c r="H119" s="47">
        <f t="shared" si="65"/>
        <v>60</v>
      </c>
      <c r="I119" s="45">
        <f>'liczba dni zwłoki'!$H$11</f>
        <v>144</v>
      </c>
      <c r="J119" s="45">
        <f>'liczba dni zwłoki'!$I$11</f>
        <v>130</v>
      </c>
      <c r="K119" s="46">
        <f t="shared" si="66"/>
        <v>40</v>
      </c>
      <c r="L119" s="156">
        <f t="shared" ref="L119:L122" si="76">(E119+K119)/E119</f>
        <v>1.0682593856655289</v>
      </c>
      <c r="M119" s="157">
        <f t="shared" si="68"/>
        <v>548.55591054313106</v>
      </c>
      <c r="N119" s="158">
        <f t="shared" si="69"/>
        <v>37.444089456868937</v>
      </c>
      <c r="O119" s="158">
        <f t="shared" si="70"/>
        <v>586</v>
      </c>
      <c r="P119" s="158">
        <f t="shared" si="71"/>
        <v>586</v>
      </c>
      <c r="Q119" s="158"/>
      <c r="S119" s="30">
        <v>17</v>
      </c>
      <c r="T119" s="1" t="s">
        <v>189</v>
      </c>
      <c r="U119" s="98">
        <v>107</v>
      </c>
      <c r="V119" s="81">
        <v>0</v>
      </c>
      <c r="W119" s="98">
        <v>3</v>
      </c>
      <c r="X119" s="82">
        <v>0</v>
      </c>
      <c r="Y119" s="20">
        <f t="shared" si="72"/>
        <v>672</v>
      </c>
      <c r="Z119" s="44">
        <f>'liczba dni zwłoki'!$E$21</f>
        <v>0</v>
      </c>
      <c r="AA119" s="44">
        <f>'liczba dni zwłoki'!$F$21</f>
        <v>99</v>
      </c>
      <c r="AB119" s="43">
        <f>ROUND((((Y119*0.1*Z119)/365)+((Y119*0.08*AA119)/365)),0)</f>
        <v>15</v>
      </c>
      <c r="AC119" s="45">
        <f>'liczba dni zwłoki'!$H$21</f>
        <v>0</v>
      </c>
      <c r="AD119" s="45">
        <f>'liczba dni zwłoki'!$I$21</f>
        <v>99</v>
      </c>
      <c r="AE119" s="45">
        <f t="shared" si="74"/>
        <v>15</v>
      </c>
    </row>
    <row r="120" spans="1:31" ht="16.5" thickTop="1" thickBot="1" x14ac:dyDescent="0.3">
      <c r="A120" s="30">
        <v>8</v>
      </c>
      <c r="B120" s="1" t="s">
        <v>13</v>
      </c>
      <c r="C120" s="2">
        <v>110</v>
      </c>
      <c r="D120" s="2">
        <v>4</v>
      </c>
      <c r="E120" s="20">
        <f t="shared" si="75"/>
        <v>586</v>
      </c>
      <c r="F120" s="44">
        <f>'liczba dni zwłoki'!$E$12</f>
        <v>240</v>
      </c>
      <c r="G120" s="44">
        <f>'liczba dni zwłoki'!$F$12</f>
        <v>132</v>
      </c>
      <c r="H120" s="47">
        <f t="shared" si="65"/>
        <v>55</v>
      </c>
      <c r="I120" s="45">
        <f>'liczba dni zwłoki'!$H$12</f>
        <v>144</v>
      </c>
      <c r="J120" s="45">
        <f>'liczba dni zwłoki'!$I$12</f>
        <v>130</v>
      </c>
      <c r="K120" s="46">
        <f t="shared" si="66"/>
        <v>40</v>
      </c>
      <c r="L120" s="156">
        <f t="shared" si="76"/>
        <v>1.0682593856655289</v>
      </c>
      <c r="M120" s="157">
        <f t="shared" si="68"/>
        <v>548.55591054313106</v>
      </c>
      <c r="N120" s="158">
        <f t="shared" si="69"/>
        <v>37.444089456868937</v>
      </c>
      <c r="O120" s="158">
        <f t="shared" si="70"/>
        <v>586</v>
      </c>
      <c r="P120" s="158">
        <f t="shared" si="71"/>
        <v>586</v>
      </c>
      <c r="Q120" s="158"/>
      <c r="S120" s="30">
        <v>18</v>
      </c>
      <c r="T120" s="1" t="s">
        <v>190</v>
      </c>
      <c r="U120" s="98">
        <v>107</v>
      </c>
      <c r="V120" s="81">
        <v>0</v>
      </c>
      <c r="W120" s="98">
        <v>3</v>
      </c>
      <c r="X120" s="82">
        <v>0</v>
      </c>
      <c r="Y120" s="20">
        <f t="shared" si="72"/>
        <v>672</v>
      </c>
      <c r="Z120" s="44">
        <f>'liczba dni zwłoki'!$E$22</f>
        <v>0</v>
      </c>
      <c r="AA120" s="44">
        <f>'liczba dni zwłoki'!$F$22</f>
        <v>69</v>
      </c>
      <c r="AB120" s="43">
        <f>ROUND((((Y120*0.1*Z120)/365)+((Y120*0.08*AA120)/365)),0)</f>
        <v>10</v>
      </c>
      <c r="AC120" s="45">
        <f>'liczba dni zwłoki'!$H$22</f>
        <v>0</v>
      </c>
      <c r="AD120" s="45">
        <f>'liczba dni zwłoki'!$I$22</f>
        <v>69</v>
      </c>
      <c r="AE120" s="45">
        <f t="shared" si="74"/>
        <v>10</v>
      </c>
    </row>
    <row r="121" spans="1:31" ht="16.5" thickTop="1" thickBot="1" x14ac:dyDescent="0.3">
      <c r="A121" s="30">
        <v>9</v>
      </c>
      <c r="B121" s="1" t="s">
        <v>14</v>
      </c>
      <c r="C121" s="2">
        <v>112</v>
      </c>
      <c r="D121" s="2">
        <v>3</v>
      </c>
      <c r="E121" s="20">
        <f t="shared" si="75"/>
        <v>587</v>
      </c>
      <c r="F121" s="44">
        <f>'liczba dni zwłoki'!$E$13</f>
        <v>212</v>
      </c>
      <c r="G121" s="44">
        <f>'liczba dni zwłoki'!$F$13</f>
        <v>132</v>
      </c>
      <c r="H121" s="47">
        <f t="shared" si="65"/>
        <v>51</v>
      </c>
      <c r="I121" s="45">
        <f>'liczba dni zwłoki'!$H$13</f>
        <v>144</v>
      </c>
      <c r="J121" s="45">
        <f>'liczba dni zwłoki'!$I$13</f>
        <v>130</v>
      </c>
      <c r="K121" s="46">
        <f t="shared" si="66"/>
        <v>40</v>
      </c>
      <c r="L121" s="156">
        <f t="shared" si="76"/>
        <v>1.0681431005110733</v>
      </c>
      <c r="M121" s="157">
        <f t="shared" si="68"/>
        <v>549.55183413078146</v>
      </c>
      <c r="N121" s="158">
        <f t="shared" si="69"/>
        <v>37.448165869218542</v>
      </c>
      <c r="O121" s="158">
        <f t="shared" si="70"/>
        <v>587</v>
      </c>
      <c r="P121" s="158">
        <f t="shared" si="71"/>
        <v>587</v>
      </c>
      <c r="Q121" s="158"/>
      <c r="S121" s="30">
        <v>19</v>
      </c>
      <c r="T121" s="1" t="s">
        <v>240</v>
      </c>
      <c r="U121" s="122">
        <v>107</v>
      </c>
      <c r="V121" s="81">
        <v>0</v>
      </c>
      <c r="W121" s="122">
        <v>3</v>
      </c>
      <c r="X121" s="82">
        <v>0</v>
      </c>
      <c r="Y121" s="20">
        <f t="shared" si="72"/>
        <v>672</v>
      </c>
      <c r="Z121" s="44">
        <f>'liczba dni zwłoki'!$E$23</f>
        <v>0</v>
      </c>
      <c r="AA121" s="44">
        <f>'liczba dni zwłoki'!$F$23</f>
        <v>36</v>
      </c>
      <c r="AB121" s="43">
        <v>0</v>
      </c>
      <c r="AC121" s="45">
        <f>'liczba dni zwłoki'!$H$23</f>
        <v>0</v>
      </c>
      <c r="AD121" s="45">
        <f>'liczba dni zwłoki'!$I$23</f>
        <v>36</v>
      </c>
      <c r="AE121" s="45">
        <v>0</v>
      </c>
    </row>
    <row r="122" spans="1:31" ht="16.5" thickTop="1" thickBot="1" x14ac:dyDescent="0.3">
      <c r="A122" s="30">
        <v>10</v>
      </c>
      <c r="B122" s="1" t="s">
        <v>36</v>
      </c>
      <c r="C122" s="2">
        <v>112</v>
      </c>
      <c r="D122" s="22">
        <v>3</v>
      </c>
      <c r="E122" s="23">
        <f t="shared" si="75"/>
        <v>587</v>
      </c>
      <c r="F122" s="44">
        <f>'liczba dni zwłoki'!$E$14</f>
        <v>181</v>
      </c>
      <c r="G122" s="44">
        <f>'liczba dni zwłoki'!$F$14</f>
        <v>132</v>
      </c>
      <c r="H122" s="47">
        <f t="shared" si="65"/>
        <v>46</v>
      </c>
      <c r="I122" s="45">
        <f>'liczba dni zwłoki'!$H$14</f>
        <v>138</v>
      </c>
      <c r="J122" s="45">
        <f>'liczba dni zwłoki'!$I$14</f>
        <v>130</v>
      </c>
      <c r="K122" s="46">
        <f t="shared" si="66"/>
        <v>39</v>
      </c>
      <c r="L122" s="156">
        <f t="shared" si="76"/>
        <v>1.0664395229982964</v>
      </c>
      <c r="M122" s="157">
        <f t="shared" si="68"/>
        <v>550.42971246006391</v>
      </c>
      <c r="N122" s="158">
        <f t="shared" si="69"/>
        <v>36.570287539936089</v>
      </c>
      <c r="O122" s="158">
        <f t="shared" si="70"/>
        <v>587</v>
      </c>
      <c r="P122" s="158">
        <f>O122-Q122</f>
        <v>130.27242318894241</v>
      </c>
      <c r="Q122" s="158">
        <f>N123</f>
        <v>456.72757681105759</v>
      </c>
      <c r="X122" s="24" t="s">
        <v>47</v>
      </c>
      <c r="Y122" s="33">
        <f>SUM(Y113:Y121)</f>
        <v>6156</v>
      </c>
      <c r="Z122" s="33"/>
      <c r="AA122" s="33"/>
      <c r="AB122" s="34">
        <f>SUM(AB113:AB121)</f>
        <v>229</v>
      </c>
      <c r="AC122" s="34"/>
      <c r="AD122" s="34"/>
      <c r="AE122" s="34">
        <f>SUM(AE113:AE121)</f>
        <v>189</v>
      </c>
    </row>
    <row r="123" spans="1:31" ht="16.5" thickTop="1" thickBot="1" x14ac:dyDescent="0.3">
      <c r="A123" s="12"/>
      <c r="B123" s="13"/>
      <c r="C123" s="14"/>
      <c r="D123" s="24" t="s">
        <v>47</v>
      </c>
      <c r="E123" s="35">
        <f>SUM(E113:E122)</f>
        <v>5866</v>
      </c>
      <c r="F123" s="35"/>
      <c r="G123" s="35"/>
      <c r="H123" s="25">
        <f>SUM(H113:H122)</f>
        <v>677</v>
      </c>
      <c r="I123" s="25"/>
      <c r="J123" s="25"/>
      <c r="K123" s="25">
        <f t="shared" ref="K123" si="77">SUM(K113:K122)</f>
        <v>497</v>
      </c>
      <c r="L123" s="155"/>
      <c r="M123" s="159">
        <f>SUM(M113:M122)</f>
        <v>5409.2724231889424</v>
      </c>
      <c r="N123" s="159">
        <f t="shared" si="69"/>
        <v>456.72757681105759</v>
      </c>
      <c r="O123" s="159">
        <f t="shared" si="70"/>
        <v>5866</v>
      </c>
      <c r="P123" s="159">
        <f>SUM(P113:P122)</f>
        <v>5409.2724231889424</v>
      </c>
      <c r="Q123" s="159">
        <f>SUM(Q113:Q122)</f>
        <v>456.72757681105759</v>
      </c>
    </row>
    <row r="124" spans="1:31" ht="15.75" thickTop="1" x14ac:dyDescent="0.25">
      <c r="A124" s="3"/>
      <c r="B124" s="8"/>
      <c r="C124" s="4"/>
      <c r="D124" s="4"/>
      <c r="E124" s="15"/>
      <c r="F124" s="4"/>
      <c r="G124" s="4"/>
      <c r="H124" s="16"/>
      <c r="I124" s="16"/>
      <c r="J124" s="16"/>
    </row>
    <row r="125" spans="1:31" ht="19.5" customHeight="1" x14ac:dyDescent="0.25">
      <c r="A125" s="3"/>
      <c r="B125" s="8"/>
      <c r="C125" s="4"/>
      <c r="D125" s="4"/>
      <c r="E125" s="15"/>
      <c r="F125" s="4"/>
      <c r="G125" s="4"/>
      <c r="H125" s="16"/>
      <c r="I125" s="16"/>
      <c r="J125" s="16"/>
    </row>
    <row r="126" spans="1:31" x14ac:dyDescent="0.25">
      <c r="A126" s="3"/>
      <c r="B126" s="8"/>
      <c r="C126" s="4"/>
      <c r="D126" s="4"/>
      <c r="E126" s="15"/>
      <c r="F126" s="4"/>
      <c r="G126" s="4"/>
      <c r="H126" s="16"/>
      <c r="I126" s="16"/>
      <c r="J126" s="16"/>
    </row>
    <row r="127" spans="1:31" x14ac:dyDescent="0.25">
      <c r="A127" s="3"/>
      <c r="B127" s="8"/>
      <c r="C127" s="4"/>
      <c r="D127" s="4"/>
      <c r="E127" s="15"/>
      <c r="F127" s="4"/>
      <c r="G127" s="4"/>
      <c r="H127" s="16"/>
      <c r="I127" s="16"/>
      <c r="J127" s="16"/>
    </row>
    <row r="129" spans="1:31" ht="18.75" x14ac:dyDescent="0.3">
      <c r="A129" s="198" t="s">
        <v>157</v>
      </c>
      <c r="B129" s="198"/>
      <c r="C129" s="198"/>
      <c r="D129" s="198"/>
      <c r="E129" s="198"/>
      <c r="F129" s="198"/>
      <c r="G129" s="198"/>
      <c r="H129" s="198"/>
      <c r="I129" s="198"/>
      <c r="J129" s="198"/>
      <c r="K129" s="198"/>
      <c r="L129" s="134"/>
      <c r="M129" s="134"/>
      <c r="N129" s="134"/>
      <c r="O129" s="134"/>
      <c r="P129" s="134"/>
      <c r="Q129" s="134"/>
      <c r="R129" s="132"/>
      <c r="S129" s="198" t="s">
        <v>157</v>
      </c>
      <c r="T129" s="198"/>
      <c r="U129" s="198"/>
      <c r="V129" s="198"/>
      <c r="W129" s="198"/>
      <c r="X129" s="198"/>
      <c r="Y129" s="198"/>
      <c r="Z129" s="198"/>
      <c r="AA129" s="198"/>
      <c r="AB129" s="198"/>
      <c r="AC129" s="198"/>
      <c r="AD129" s="198"/>
      <c r="AE129" s="198"/>
    </row>
    <row r="130" spans="1:31" ht="15.75" thickBot="1" x14ac:dyDescent="0.3">
      <c r="C130" s="42"/>
      <c r="D130" s="42"/>
      <c r="H130" s="11"/>
      <c r="I130" s="11"/>
      <c r="J130" s="11"/>
      <c r="K130" s="11"/>
      <c r="L130" s="11"/>
      <c r="M130" s="11"/>
      <c r="N130" s="11"/>
      <c r="O130" s="11"/>
      <c r="P130" s="11"/>
      <c r="Q130" s="11"/>
    </row>
    <row r="131" spans="1:31" ht="33.75" customHeight="1" thickTop="1" thickBot="1" x14ac:dyDescent="0.3">
      <c r="F131" s="187" t="s">
        <v>152</v>
      </c>
      <c r="G131" s="188"/>
      <c r="H131" s="189"/>
      <c r="I131" s="174" t="s">
        <v>151</v>
      </c>
      <c r="J131" s="175"/>
      <c r="K131" s="176"/>
      <c r="L131" s="153"/>
      <c r="M131" s="153"/>
      <c r="N131" s="153"/>
      <c r="O131" s="153"/>
      <c r="P131" s="153"/>
      <c r="Q131" s="153"/>
      <c r="Z131" s="187" t="s">
        <v>152</v>
      </c>
      <c r="AA131" s="188"/>
      <c r="AB131" s="189"/>
      <c r="AC131" s="174" t="s">
        <v>151</v>
      </c>
      <c r="AD131" s="175"/>
      <c r="AE131" s="176"/>
    </row>
    <row r="132" spans="1:31" ht="45" customHeight="1" thickTop="1" thickBot="1" x14ac:dyDescent="0.3">
      <c r="A132" s="177" t="s">
        <v>0</v>
      </c>
      <c r="B132" s="179" t="s">
        <v>1</v>
      </c>
      <c r="C132" s="183" t="s">
        <v>2</v>
      </c>
      <c r="D132" s="184"/>
      <c r="E132" s="181" t="s">
        <v>3</v>
      </c>
      <c r="F132" s="190" t="s">
        <v>38</v>
      </c>
      <c r="G132" s="191"/>
      <c r="H132" s="185" t="s">
        <v>37</v>
      </c>
      <c r="I132" s="192" t="s">
        <v>150</v>
      </c>
      <c r="J132" s="193"/>
      <c r="K132" s="173" t="s">
        <v>48</v>
      </c>
      <c r="L132" s="153"/>
      <c r="M132" s="153"/>
      <c r="N132" s="153"/>
      <c r="O132" s="153"/>
      <c r="P132" s="153"/>
      <c r="Q132" s="153"/>
      <c r="S132" s="177" t="s">
        <v>0</v>
      </c>
      <c r="T132" s="179" t="s">
        <v>1</v>
      </c>
      <c r="U132" s="194" t="s">
        <v>2</v>
      </c>
      <c r="V132" s="195"/>
      <c r="W132" s="195"/>
      <c r="X132" s="196"/>
      <c r="Y132" s="181" t="s">
        <v>3</v>
      </c>
      <c r="Z132" s="197" t="s">
        <v>38</v>
      </c>
      <c r="AA132" s="197"/>
      <c r="AB132" s="185" t="s">
        <v>37</v>
      </c>
      <c r="AC132" s="192" t="s">
        <v>150</v>
      </c>
      <c r="AD132" s="193"/>
      <c r="AE132" s="171" t="s">
        <v>48</v>
      </c>
    </row>
    <row r="133" spans="1:31" ht="16.5" thickTop="1" thickBot="1" x14ac:dyDescent="0.3">
      <c r="A133" s="178"/>
      <c r="B133" s="180"/>
      <c r="C133" s="19" t="s">
        <v>4</v>
      </c>
      <c r="D133" s="19" t="s">
        <v>5</v>
      </c>
      <c r="E133" s="182"/>
      <c r="F133" s="78" t="s">
        <v>197</v>
      </c>
      <c r="G133" s="78" t="s">
        <v>198</v>
      </c>
      <c r="H133" s="186"/>
      <c r="I133" s="80" t="s">
        <v>197</v>
      </c>
      <c r="J133" s="79" t="s">
        <v>198</v>
      </c>
      <c r="K133" s="173"/>
      <c r="L133" s="153"/>
      <c r="M133" s="153"/>
      <c r="N133" s="153"/>
      <c r="O133" s="153"/>
      <c r="P133" s="153"/>
      <c r="Q133" s="153"/>
      <c r="S133" s="178"/>
      <c r="T133" s="180"/>
      <c r="U133" s="28" t="s">
        <v>44</v>
      </c>
      <c r="V133" s="19" t="s">
        <v>4</v>
      </c>
      <c r="W133" s="29" t="s">
        <v>45</v>
      </c>
      <c r="X133" s="19" t="s">
        <v>5</v>
      </c>
      <c r="Y133" s="182"/>
      <c r="Z133" s="78" t="s">
        <v>197</v>
      </c>
      <c r="AA133" s="52" t="s">
        <v>198</v>
      </c>
      <c r="AB133" s="186"/>
      <c r="AC133" s="79" t="s">
        <v>197</v>
      </c>
      <c r="AD133" s="80" t="s">
        <v>198</v>
      </c>
      <c r="AE133" s="172"/>
    </row>
    <row r="134" spans="1:31" ht="16.5" thickTop="1" thickBot="1" x14ac:dyDescent="0.3">
      <c r="A134" s="30">
        <v>1</v>
      </c>
      <c r="B134" s="1" t="s">
        <v>6</v>
      </c>
      <c r="C134" s="2">
        <v>61</v>
      </c>
      <c r="D134" s="2">
        <v>15</v>
      </c>
      <c r="E134" s="20">
        <f>C134*5+D134*9</f>
        <v>440</v>
      </c>
      <c r="F134" s="44">
        <f>'liczba dni zwłoki'!$E$5</f>
        <v>455</v>
      </c>
      <c r="G134" s="44">
        <f>'liczba dni zwłoki'!$F$5</f>
        <v>132</v>
      </c>
      <c r="H134" s="47">
        <f>ROUND(((E134*0.1*F134)/365)+((E134*0.08*G134)/365),0)</f>
        <v>68</v>
      </c>
      <c r="I134" s="45">
        <f>'liczba dni zwłoki'!$H$5</f>
        <v>323</v>
      </c>
      <c r="J134" s="45">
        <f>'liczba dni zwłoki'!$I$5</f>
        <v>130</v>
      </c>
      <c r="K134" s="46">
        <f>ROUND((((E134*0.1*I134)/365)+((E134*0.08*J134)/365)),0)</f>
        <v>51</v>
      </c>
      <c r="L134" s="154"/>
      <c r="M134" s="154"/>
      <c r="N134" s="154"/>
      <c r="O134" s="154"/>
      <c r="P134" s="154"/>
      <c r="Q134" s="154"/>
      <c r="S134" s="30">
        <v>11</v>
      </c>
      <c r="T134" s="1" t="s">
        <v>39</v>
      </c>
      <c r="U134" s="99">
        <v>55</v>
      </c>
      <c r="V134" s="99">
        <v>9</v>
      </c>
      <c r="W134" s="99">
        <v>11</v>
      </c>
      <c r="X134" s="82">
        <v>0</v>
      </c>
      <c r="Y134" s="20">
        <f>U134*6+V134*5+W134*10+X134*9</f>
        <v>485</v>
      </c>
      <c r="Z134" s="44">
        <f>'liczba dni zwłoki'!$E$15</f>
        <v>149</v>
      </c>
      <c r="AA134" s="44">
        <f>'liczba dni zwłoki'!$F$15</f>
        <v>132</v>
      </c>
      <c r="AB134" s="43">
        <f>ROUND((((Y134*0.1*Z134)/365)+((Y134*0.08*AA134)/365)),0)</f>
        <v>34</v>
      </c>
      <c r="AC134" s="45">
        <f>'liczba dni zwłoki'!$H$15</f>
        <v>106</v>
      </c>
      <c r="AD134" s="45">
        <f>'liczba dni zwłoki'!$I$15</f>
        <v>130</v>
      </c>
      <c r="AE134" s="45">
        <f>ROUND((((Y134*0.1*AC134)/365)+((Y134*0.08*AD134)/365)),0)</f>
        <v>28</v>
      </c>
    </row>
    <row r="135" spans="1:31" ht="16.5" thickTop="1" thickBot="1" x14ac:dyDescent="0.3">
      <c r="A135" s="30">
        <v>2</v>
      </c>
      <c r="B135" s="1" t="s">
        <v>7</v>
      </c>
      <c r="C135" s="2">
        <v>65</v>
      </c>
      <c r="D135" s="2">
        <v>11</v>
      </c>
      <c r="E135" s="20">
        <f>+C135*5+D135*9</f>
        <v>424</v>
      </c>
      <c r="F135" s="44">
        <f>'liczba dni zwłoki'!$E$6</f>
        <v>422</v>
      </c>
      <c r="G135" s="44">
        <f>'liczba dni zwłoki'!$F$6</f>
        <v>132</v>
      </c>
      <c r="H135" s="47">
        <f t="shared" ref="H135:H143" si="78">ROUND(((E135*0.1*F135)/365)+((E135*0.08*G135)/365),0)</f>
        <v>61</v>
      </c>
      <c r="I135" s="45">
        <f>'liczba dni zwłoki'!$H$6</f>
        <v>290</v>
      </c>
      <c r="J135" s="45">
        <f>'liczba dni zwłoki'!$I$6</f>
        <v>130</v>
      </c>
      <c r="K135" s="46">
        <f t="shared" ref="K135:K143" si="79">ROUND((((E135*0.1*I135)/365)+((E135*0.08*J135)/365)),0)</f>
        <v>46</v>
      </c>
      <c r="L135" s="154"/>
      <c r="M135" s="154"/>
      <c r="N135" s="154"/>
      <c r="O135" s="154"/>
      <c r="P135" s="154"/>
      <c r="Q135" s="154"/>
      <c r="S135" s="30">
        <v>12</v>
      </c>
      <c r="T135" s="1" t="s">
        <v>40</v>
      </c>
      <c r="U135" s="99">
        <v>55</v>
      </c>
      <c r="V135" s="99">
        <v>9</v>
      </c>
      <c r="W135" s="99">
        <v>11</v>
      </c>
      <c r="X135" s="82">
        <v>0</v>
      </c>
      <c r="Y135" s="20">
        <f t="shared" ref="Y135:Y142" si="80">U135*6+V135*5+W135*10+X135*9</f>
        <v>485</v>
      </c>
      <c r="Z135" s="44">
        <f>'liczba dni zwłoki'!$E$16</f>
        <v>120</v>
      </c>
      <c r="AA135" s="44">
        <f>'liczba dni zwłoki'!$F$16</f>
        <v>132</v>
      </c>
      <c r="AB135" s="43">
        <f t="shared" ref="AB135:AB140" si="81">ROUND((((Y135*0.1*Z135)/365)+((Y135*0.08*AA135)/365)),0)</f>
        <v>30</v>
      </c>
      <c r="AC135" s="45">
        <f>'liczba dni zwłoki'!$H$16</f>
        <v>77</v>
      </c>
      <c r="AD135" s="45">
        <f>'liczba dni zwłoki'!$I$16</f>
        <v>130</v>
      </c>
      <c r="AE135" s="45">
        <f t="shared" ref="AE135:AE140" si="82">ROUND((((Y135*0.1*AC135)/365)+((Y135*0.08*AD135)/365)),0)</f>
        <v>24</v>
      </c>
    </row>
    <row r="136" spans="1:31" ht="16.5" thickTop="1" thickBot="1" x14ac:dyDescent="0.3">
      <c r="A136" s="30">
        <v>3</v>
      </c>
      <c r="B136" s="1" t="s">
        <v>8</v>
      </c>
      <c r="C136" s="2">
        <v>65</v>
      </c>
      <c r="D136" s="2">
        <v>11</v>
      </c>
      <c r="E136" s="20">
        <f>C136*5+D136*9</f>
        <v>424</v>
      </c>
      <c r="F136" s="44">
        <f>'liczba dni zwłoki'!$E$7</f>
        <v>393</v>
      </c>
      <c r="G136" s="44">
        <f>'liczba dni zwłoki'!$F$7</f>
        <v>132</v>
      </c>
      <c r="H136" s="47">
        <f t="shared" si="78"/>
        <v>58</v>
      </c>
      <c r="I136" s="45">
        <f>'liczba dni zwłoki'!$H$7</f>
        <v>261</v>
      </c>
      <c r="J136" s="45">
        <f>'liczba dni zwłoki'!$I$7</f>
        <v>130</v>
      </c>
      <c r="K136" s="46">
        <f t="shared" si="79"/>
        <v>42</v>
      </c>
      <c r="L136" s="154"/>
      <c r="M136" s="154"/>
      <c r="N136" s="154"/>
      <c r="O136" s="154"/>
      <c r="P136" s="154"/>
      <c r="Q136" s="154"/>
      <c r="S136" s="30">
        <v>13</v>
      </c>
      <c r="T136" s="1" t="s">
        <v>41</v>
      </c>
      <c r="U136" s="99">
        <v>55</v>
      </c>
      <c r="V136" s="99">
        <v>9</v>
      </c>
      <c r="W136" s="99">
        <v>11</v>
      </c>
      <c r="X136" s="82">
        <v>0</v>
      </c>
      <c r="Y136" s="20">
        <f t="shared" si="80"/>
        <v>485</v>
      </c>
      <c r="Z136" s="44">
        <f>'liczba dni zwłoki'!$E$17</f>
        <v>90</v>
      </c>
      <c r="AA136" s="44">
        <f>'liczba dni zwłoki'!$F$17</f>
        <v>132</v>
      </c>
      <c r="AB136" s="43">
        <f t="shared" si="81"/>
        <v>26</v>
      </c>
      <c r="AC136" s="45">
        <f>'liczba dni zwłoki'!$H$17</f>
        <v>47</v>
      </c>
      <c r="AD136" s="45">
        <f>'liczba dni zwłoki'!$I$17</f>
        <v>130</v>
      </c>
      <c r="AE136" s="45">
        <f t="shared" si="82"/>
        <v>20</v>
      </c>
    </row>
    <row r="137" spans="1:31" ht="16.5" thickTop="1" thickBot="1" x14ac:dyDescent="0.3">
      <c r="A137" s="30">
        <v>4</v>
      </c>
      <c r="B137" s="1" t="s">
        <v>9</v>
      </c>
      <c r="C137" s="2">
        <v>64</v>
      </c>
      <c r="D137" s="2">
        <v>11</v>
      </c>
      <c r="E137" s="20">
        <f>C137*5+D137*9</f>
        <v>419</v>
      </c>
      <c r="F137" s="44">
        <f>'liczba dni zwłoki'!$E$8</f>
        <v>363</v>
      </c>
      <c r="G137" s="44">
        <f>'liczba dni zwłoki'!$F$8</f>
        <v>132</v>
      </c>
      <c r="H137" s="47">
        <f t="shared" si="78"/>
        <v>54</v>
      </c>
      <c r="I137" s="45">
        <f>'liczba dni zwłoki'!$H$8</f>
        <v>231</v>
      </c>
      <c r="J137" s="45">
        <f>'liczba dni zwłoki'!$I$8</f>
        <v>130</v>
      </c>
      <c r="K137" s="46">
        <f t="shared" si="79"/>
        <v>38</v>
      </c>
      <c r="L137" s="154"/>
      <c r="M137" s="154"/>
      <c r="N137" s="154"/>
      <c r="O137" s="154"/>
      <c r="P137" s="154"/>
      <c r="Q137" s="154"/>
      <c r="S137" s="30">
        <v>14</v>
      </c>
      <c r="T137" s="1" t="s">
        <v>42</v>
      </c>
      <c r="U137" s="99">
        <v>55</v>
      </c>
      <c r="V137" s="99">
        <v>9</v>
      </c>
      <c r="W137" s="99">
        <v>11</v>
      </c>
      <c r="X137" s="82">
        <v>0</v>
      </c>
      <c r="Y137" s="20">
        <f t="shared" si="80"/>
        <v>485</v>
      </c>
      <c r="Z137" s="44">
        <f>'liczba dni zwłoki'!$E$18</f>
        <v>58</v>
      </c>
      <c r="AA137" s="44">
        <f>'liczba dni zwłoki'!$F$18</f>
        <v>132</v>
      </c>
      <c r="AB137" s="43">
        <f t="shared" si="81"/>
        <v>22</v>
      </c>
      <c r="AC137" s="45">
        <f>'liczba dni zwłoki'!$H$18</f>
        <v>15</v>
      </c>
      <c r="AD137" s="45">
        <f>'liczba dni zwłoki'!$I$18</f>
        <v>130</v>
      </c>
      <c r="AE137" s="45">
        <f t="shared" si="82"/>
        <v>16</v>
      </c>
    </row>
    <row r="138" spans="1:31" ht="16.5" thickTop="1" thickBot="1" x14ac:dyDescent="0.3">
      <c r="A138" s="30">
        <v>5</v>
      </c>
      <c r="B138" s="1" t="s">
        <v>10</v>
      </c>
      <c r="C138" s="2">
        <v>64</v>
      </c>
      <c r="D138" s="2">
        <v>11</v>
      </c>
      <c r="E138" s="20">
        <f t="shared" ref="E138:E143" si="83">C138*5+D138*9</f>
        <v>419</v>
      </c>
      <c r="F138" s="44">
        <f>'liczba dni zwłoki'!$E$9</f>
        <v>330</v>
      </c>
      <c r="G138" s="44">
        <f>'liczba dni zwłoki'!$F$9</f>
        <v>132</v>
      </c>
      <c r="H138" s="47">
        <f t="shared" si="78"/>
        <v>50</v>
      </c>
      <c r="I138" s="45">
        <f>'liczba dni zwłoki'!$H$9</f>
        <v>198</v>
      </c>
      <c r="J138" s="45">
        <f>'liczba dni zwłoki'!$I$9</f>
        <v>130</v>
      </c>
      <c r="K138" s="46">
        <f t="shared" si="79"/>
        <v>35</v>
      </c>
      <c r="L138" s="154"/>
      <c r="M138" s="154"/>
      <c r="N138" s="154"/>
      <c r="O138" s="154"/>
      <c r="P138" s="154"/>
      <c r="Q138" s="154"/>
      <c r="S138" s="30">
        <v>15</v>
      </c>
      <c r="T138" s="1" t="s">
        <v>43</v>
      </c>
      <c r="U138" s="99">
        <v>55</v>
      </c>
      <c r="V138" s="99">
        <v>9</v>
      </c>
      <c r="W138" s="99">
        <v>11</v>
      </c>
      <c r="X138" s="82">
        <v>0</v>
      </c>
      <c r="Y138" s="20">
        <f t="shared" si="80"/>
        <v>485</v>
      </c>
      <c r="Z138" s="44">
        <f>'liczba dni zwłoki'!$E$19</f>
        <v>28</v>
      </c>
      <c r="AA138" s="44">
        <f>'liczba dni zwłoki'!$F$19</f>
        <v>132</v>
      </c>
      <c r="AB138" s="43">
        <f t="shared" si="81"/>
        <v>18</v>
      </c>
      <c r="AC138" s="45">
        <f>'liczba dni zwłoki'!$H$19</f>
        <v>0</v>
      </c>
      <c r="AD138" s="45">
        <f>'liczba dni zwłoki'!$I$19</f>
        <v>130</v>
      </c>
      <c r="AE138" s="45">
        <f t="shared" si="82"/>
        <v>14</v>
      </c>
    </row>
    <row r="139" spans="1:31" ht="16.5" thickTop="1" thickBot="1" x14ac:dyDescent="0.3">
      <c r="A139" s="30">
        <v>6</v>
      </c>
      <c r="B139" s="1" t="s">
        <v>11</v>
      </c>
      <c r="C139" s="2">
        <v>64</v>
      </c>
      <c r="D139" s="2">
        <v>11</v>
      </c>
      <c r="E139" s="20">
        <f t="shared" si="83"/>
        <v>419</v>
      </c>
      <c r="F139" s="44">
        <f>'liczba dni zwłoki'!$E$10</f>
        <v>302</v>
      </c>
      <c r="G139" s="44">
        <f>'liczba dni zwłoki'!$F$10</f>
        <v>132</v>
      </c>
      <c r="H139" s="47">
        <f t="shared" si="78"/>
        <v>47</v>
      </c>
      <c r="I139" s="45">
        <f>'liczba dni zwłoki'!$H$10</f>
        <v>170</v>
      </c>
      <c r="J139" s="45">
        <f>'liczba dni zwłoki'!$I$10</f>
        <v>130</v>
      </c>
      <c r="K139" s="46">
        <f t="shared" si="79"/>
        <v>31</v>
      </c>
      <c r="L139" s="154"/>
      <c r="M139" s="154"/>
      <c r="N139" s="154"/>
      <c r="O139" s="154"/>
      <c r="P139" s="154"/>
      <c r="Q139" s="154"/>
      <c r="S139" s="30">
        <v>16</v>
      </c>
      <c r="T139" s="1" t="s">
        <v>188</v>
      </c>
      <c r="U139" s="99">
        <v>55</v>
      </c>
      <c r="V139" s="99">
        <v>9</v>
      </c>
      <c r="W139" s="99">
        <v>11</v>
      </c>
      <c r="X139" s="82">
        <v>0</v>
      </c>
      <c r="Y139" s="20">
        <f t="shared" si="80"/>
        <v>485</v>
      </c>
      <c r="Z139" s="44">
        <f>'liczba dni zwłoki'!$E$20</f>
        <v>0</v>
      </c>
      <c r="AA139" s="44">
        <f>'liczba dni zwłoki'!$F$20</f>
        <v>130</v>
      </c>
      <c r="AB139" s="43">
        <f t="shared" si="81"/>
        <v>14</v>
      </c>
      <c r="AC139" s="45">
        <f>'liczba dni zwłoki'!$H$20</f>
        <v>0</v>
      </c>
      <c r="AD139" s="45">
        <f>'liczba dni zwłoki'!$I$20</f>
        <v>129</v>
      </c>
      <c r="AE139" s="45">
        <f t="shared" si="82"/>
        <v>14</v>
      </c>
    </row>
    <row r="140" spans="1:31" ht="16.5" thickTop="1" thickBot="1" x14ac:dyDescent="0.3">
      <c r="A140" s="30">
        <v>7</v>
      </c>
      <c r="B140" s="1" t="s">
        <v>12</v>
      </c>
      <c r="C140" s="2">
        <v>64</v>
      </c>
      <c r="D140" s="2">
        <v>11</v>
      </c>
      <c r="E140" s="20">
        <f t="shared" si="83"/>
        <v>419</v>
      </c>
      <c r="F140" s="44">
        <f>'liczba dni zwłoki'!$E$11</f>
        <v>271</v>
      </c>
      <c r="G140" s="44">
        <f>'liczba dni zwłoki'!$F$11</f>
        <v>132</v>
      </c>
      <c r="H140" s="47">
        <f t="shared" si="78"/>
        <v>43</v>
      </c>
      <c r="I140" s="45">
        <f>'liczba dni zwłoki'!$H$11</f>
        <v>144</v>
      </c>
      <c r="J140" s="45">
        <f>'liczba dni zwłoki'!$I$11</f>
        <v>130</v>
      </c>
      <c r="K140" s="46">
        <f t="shared" si="79"/>
        <v>28</v>
      </c>
      <c r="L140" s="154"/>
      <c r="M140" s="154"/>
      <c r="N140" s="154"/>
      <c r="O140" s="154"/>
      <c r="P140" s="154"/>
      <c r="Q140" s="154"/>
      <c r="S140" s="30">
        <v>17</v>
      </c>
      <c r="T140" s="1" t="s">
        <v>189</v>
      </c>
      <c r="U140" s="99">
        <v>55</v>
      </c>
      <c r="V140" s="99">
        <v>9</v>
      </c>
      <c r="W140" s="99">
        <v>11</v>
      </c>
      <c r="X140" s="82">
        <v>0</v>
      </c>
      <c r="Y140" s="20">
        <f t="shared" si="80"/>
        <v>485</v>
      </c>
      <c r="Z140" s="44">
        <f>'liczba dni zwłoki'!$E$21</f>
        <v>0</v>
      </c>
      <c r="AA140" s="44">
        <f>'liczba dni zwłoki'!$F$21</f>
        <v>99</v>
      </c>
      <c r="AB140" s="43">
        <f t="shared" si="81"/>
        <v>11</v>
      </c>
      <c r="AC140" s="45">
        <f>'liczba dni zwłoki'!$H$21</f>
        <v>0</v>
      </c>
      <c r="AD140" s="45">
        <f>'liczba dni zwłoki'!$I$21</f>
        <v>99</v>
      </c>
      <c r="AE140" s="45">
        <f t="shared" si="82"/>
        <v>11</v>
      </c>
    </row>
    <row r="141" spans="1:31" ht="16.5" thickTop="1" thickBot="1" x14ac:dyDescent="0.3">
      <c r="A141" s="30">
        <v>8</v>
      </c>
      <c r="B141" s="1" t="s">
        <v>13</v>
      </c>
      <c r="C141" s="2">
        <v>64</v>
      </c>
      <c r="D141" s="2">
        <v>11</v>
      </c>
      <c r="E141" s="20">
        <f t="shared" si="83"/>
        <v>419</v>
      </c>
      <c r="F141" s="44">
        <f>'liczba dni zwłoki'!$E$12</f>
        <v>240</v>
      </c>
      <c r="G141" s="44">
        <f>'liczba dni zwłoki'!$F$12</f>
        <v>132</v>
      </c>
      <c r="H141" s="47">
        <f t="shared" si="78"/>
        <v>40</v>
      </c>
      <c r="I141" s="45">
        <f>'liczba dni zwłoki'!$H$12</f>
        <v>144</v>
      </c>
      <c r="J141" s="45">
        <f>'liczba dni zwłoki'!$I$12</f>
        <v>130</v>
      </c>
      <c r="K141" s="46">
        <f t="shared" si="79"/>
        <v>28</v>
      </c>
      <c r="L141" s="154"/>
      <c r="M141" s="154"/>
      <c r="N141" s="154"/>
      <c r="O141" s="154"/>
      <c r="P141" s="154"/>
      <c r="Q141" s="154"/>
      <c r="S141" s="30">
        <v>18</v>
      </c>
      <c r="T141" s="1" t="s">
        <v>190</v>
      </c>
      <c r="U141" s="99">
        <v>56</v>
      </c>
      <c r="V141" s="99">
        <v>9</v>
      </c>
      <c r="W141" s="99">
        <v>9</v>
      </c>
      <c r="X141" s="82">
        <v>0</v>
      </c>
      <c r="Y141" s="20">
        <f t="shared" si="80"/>
        <v>471</v>
      </c>
      <c r="Z141" s="44">
        <f>'liczba dni zwłoki'!$E$22</f>
        <v>0</v>
      </c>
      <c r="AA141" s="44">
        <f>'liczba dni zwłoki'!$F$22</f>
        <v>69</v>
      </c>
      <c r="AB141" s="43">
        <v>0</v>
      </c>
      <c r="AC141" s="45">
        <f>'liczba dni zwłoki'!$H$22</f>
        <v>0</v>
      </c>
      <c r="AD141" s="45">
        <f>'liczba dni zwłoki'!$I$22</f>
        <v>69</v>
      </c>
      <c r="AE141" s="45">
        <v>0</v>
      </c>
    </row>
    <row r="142" spans="1:31" ht="16.5" thickTop="1" thickBot="1" x14ac:dyDescent="0.3">
      <c r="A142" s="30">
        <v>9</v>
      </c>
      <c r="B142" s="1" t="s">
        <v>14</v>
      </c>
      <c r="C142" s="2">
        <v>64</v>
      </c>
      <c r="D142" s="2">
        <v>11</v>
      </c>
      <c r="E142" s="20">
        <f t="shared" si="83"/>
        <v>419</v>
      </c>
      <c r="F142" s="44">
        <f>'liczba dni zwłoki'!$E$13</f>
        <v>212</v>
      </c>
      <c r="G142" s="44">
        <f>'liczba dni zwłoki'!$F$13</f>
        <v>132</v>
      </c>
      <c r="H142" s="47">
        <f t="shared" si="78"/>
        <v>36</v>
      </c>
      <c r="I142" s="45">
        <f>'liczba dni zwłoki'!$H$13</f>
        <v>144</v>
      </c>
      <c r="J142" s="45">
        <f>'liczba dni zwłoki'!$I$13</f>
        <v>130</v>
      </c>
      <c r="K142" s="46">
        <f t="shared" si="79"/>
        <v>28</v>
      </c>
      <c r="L142" s="154"/>
      <c r="M142" s="154"/>
      <c r="N142" s="154"/>
      <c r="O142" s="154"/>
      <c r="P142" s="154"/>
      <c r="Q142" s="154"/>
      <c r="S142" s="30">
        <v>19</v>
      </c>
      <c r="T142" s="1" t="s">
        <v>240</v>
      </c>
      <c r="U142" s="122">
        <v>56</v>
      </c>
      <c r="V142" s="122">
        <v>9</v>
      </c>
      <c r="W142" s="122">
        <v>9</v>
      </c>
      <c r="X142" s="82">
        <v>0</v>
      </c>
      <c r="Y142" s="20">
        <f t="shared" si="80"/>
        <v>471</v>
      </c>
      <c r="Z142" s="44">
        <f>'liczba dni zwłoki'!$E$23</f>
        <v>0</v>
      </c>
      <c r="AA142" s="44">
        <f>'liczba dni zwłoki'!$F$23</f>
        <v>36</v>
      </c>
      <c r="AB142" s="43">
        <v>0</v>
      </c>
      <c r="AC142" s="45">
        <f>'liczba dni zwłoki'!$H$23</f>
        <v>0</v>
      </c>
      <c r="AD142" s="45">
        <f>'liczba dni zwłoki'!$I$23</f>
        <v>36</v>
      </c>
      <c r="AE142" s="45">
        <v>0</v>
      </c>
    </row>
    <row r="143" spans="1:31" ht="16.5" thickTop="1" thickBot="1" x14ac:dyDescent="0.3">
      <c r="A143" s="30">
        <v>10</v>
      </c>
      <c r="B143" s="1" t="s">
        <v>36</v>
      </c>
      <c r="C143" s="2">
        <v>64</v>
      </c>
      <c r="D143" s="22">
        <v>11</v>
      </c>
      <c r="E143" s="23">
        <f t="shared" si="83"/>
        <v>419</v>
      </c>
      <c r="F143" s="44">
        <f>'liczba dni zwłoki'!$E$14</f>
        <v>181</v>
      </c>
      <c r="G143" s="44">
        <f>'liczba dni zwłoki'!$F$14</f>
        <v>132</v>
      </c>
      <c r="H143" s="47">
        <f t="shared" si="78"/>
        <v>33</v>
      </c>
      <c r="I143" s="45">
        <f>'liczba dni zwłoki'!$H$14</f>
        <v>138</v>
      </c>
      <c r="J143" s="45">
        <f>'liczba dni zwłoki'!$I$14</f>
        <v>130</v>
      </c>
      <c r="K143" s="46">
        <f t="shared" si="79"/>
        <v>28</v>
      </c>
      <c r="L143" s="154"/>
      <c r="M143" s="154"/>
      <c r="N143" s="154"/>
      <c r="O143" s="154"/>
      <c r="P143" s="154"/>
      <c r="Q143" s="154"/>
      <c r="X143" s="24" t="s">
        <v>47</v>
      </c>
      <c r="Y143" s="33">
        <f>SUM(Y134:Y142)</f>
        <v>4337</v>
      </c>
      <c r="Z143" s="33"/>
      <c r="AA143" s="33"/>
      <c r="AB143" s="34">
        <f>SUM(AB134:AB142)</f>
        <v>155</v>
      </c>
      <c r="AC143" s="34"/>
      <c r="AD143" s="34"/>
      <c r="AE143" s="34">
        <f>SUM(AE134:AE142)</f>
        <v>127</v>
      </c>
    </row>
    <row r="144" spans="1:31" ht="16.5" thickTop="1" thickBot="1" x14ac:dyDescent="0.3">
      <c r="A144" s="12"/>
      <c r="B144" s="13"/>
      <c r="C144" s="14"/>
      <c r="D144" s="24" t="s">
        <v>47</v>
      </c>
      <c r="E144" s="35">
        <f>SUM(E134:E143)</f>
        <v>4221</v>
      </c>
      <c r="F144" s="35"/>
      <c r="G144" s="35"/>
      <c r="H144" s="25">
        <f>SUM(H134:H143)</f>
        <v>490</v>
      </c>
      <c r="I144" s="25"/>
      <c r="J144" s="25"/>
      <c r="K144" s="25">
        <f t="shared" ref="K144" si="84">SUM(K134:K143)</f>
        <v>355</v>
      </c>
      <c r="L144" s="155"/>
      <c r="M144" s="155"/>
      <c r="N144" s="155"/>
      <c r="O144" s="155"/>
      <c r="P144" s="155"/>
      <c r="Q144" s="155"/>
    </row>
    <row r="145" spans="1:31" ht="17.25" customHeight="1" thickTop="1" x14ac:dyDescent="0.25">
      <c r="A145" s="3"/>
      <c r="B145" s="8"/>
      <c r="C145" s="4"/>
      <c r="D145" s="4"/>
      <c r="E145" s="15"/>
      <c r="F145" s="4"/>
      <c r="G145" s="4"/>
      <c r="H145" s="16"/>
      <c r="I145" s="16"/>
      <c r="J145" s="16"/>
    </row>
    <row r="146" spans="1:31" x14ac:dyDescent="0.25">
      <c r="A146" s="3"/>
      <c r="B146" s="8"/>
      <c r="C146" s="4"/>
      <c r="D146" s="4"/>
      <c r="E146" s="15"/>
      <c r="F146" s="4"/>
      <c r="G146" s="4"/>
      <c r="H146" s="16"/>
      <c r="I146" s="16"/>
      <c r="J146" s="16"/>
    </row>
    <row r="147" spans="1:31" x14ac:dyDescent="0.25">
      <c r="A147" s="3"/>
      <c r="B147" s="8"/>
      <c r="C147" s="4"/>
      <c r="D147" s="4"/>
      <c r="E147" s="15"/>
      <c r="F147" s="4"/>
      <c r="G147" s="4"/>
      <c r="H147" s="16"/>
      <c r="I147" s="16"/>
      <c r="J147" s="16"/>
    </row>
    <row r="148" spans="1:31" x14ac:dyDescent="0.25">
      <c r="A148" s="3"/>
      <c r="B148" s="8"/>
      <c r="C148" s="4"/>
      <c r="D148" s="4"/>
      <c r="E148" s="15"/>
      <c r="F148" s="4"/>
      <c r="G148" s="4"/>
      <c r="H148" s="16"/>
      <c r="I148" s="16"/>
      <c r="J148" s="16"/>
    </row>
    <row r="150" spans="1:31" ht="18.75" x14ac:dyDescent="0.3">
      <c r="A150" s="198" t="s">
        <v>158</v>
      </c>
      <c r="B150" s="198"/>
      <c r="C150" s="198"/>
      <c r="D150" s="198"/>
      <c r="E150" s="198"/>
      <c r="F150" s="198"/>
      <c r="G150" s="198"/>
      <c r="H150" s="198"/>
      <c r="I150" s="198"/>
      <c r="J150" s="198"/>
      <c r="K150" s="198"/>
      <c r="L150" s="134"/>
      <c r="M150" s="134"/>
      <c r="N150" s="134"/>
      <c r="O150" s="134"/>
      <c r="P150" s="134"/>
      <c r="Q150" s="134"/>
      <c r="R150" s="132"/>
      <c r="S150" s="198" t="s">
        <v>158</v>
      </c>
      <c r="T150" s="198"/>
      <c r="U150" s="198"/>
      <c r="V150" s="198"/>
      <c r="W150" s="198"/>
      <c r="X150" s="198"/>
      <c r="Y150" s="198"/>
      <c r="Z150" s="198"/>
      <c r="AA150" s="198"/>
      <c r="AB150" s="198"/>
      <c r="AC150" s="198"/>
      <c r="AD150" s="198"/>
      <c r="AE150" s="198"/>
    </row>
    <row r="151" spans="1:31" ht="15.75" thickBot="1" x14ac:dyDescent="0.3">
      <c r="C151" s="42"/>
      <c r="D151" s="42"/>
      <c r="H151" s="11"/>
      <c r="I151" s="11"/>
      <c r="J151" s="11"/>
      <c r="K151" s="11"/>
      <c r="L151" s="11"/>
      <c r="M151" s="11"/>
      <c r="N151" s="11"/>
      <c r="O151" s="11"/>
      <c r="P151" s="11"/>
      <c r="Q151" s="11"/>
    </row>
    <row r="152" spans="1:31" ht="34.5" customHeight="1" thickTop="1" thickBot="1" x14ac:dyDescent="0.3">
      <c r="F152" s="187" t="s">
        <v>152</v>
      </c>
      <c r="G152" s="188"/>
      <c r="H152" s="189"/>
      <c r="I152" s="174" t="s">
        <v>151</v>
      </c>
      <c r="J152" s="175"/>
      <c r="K152" s="176"/>
      <c r="L152" s="153"/>
      <c r="M152" s="153"/>
      <c r="N152" s="153"/>
      <c r="O152" s="153"/>
      <c r="P152" s="153"/>
      <c r="Q152" s="153"/>
      <c r="Z152" s="187" t="s">
        <v>152</v>
      </c>
      <c r="AA152" s="188"/>
      <c r="AB152" s="189"/>
      <c r="AC152" s="174" t="s">
        <v>151</v>
      </c>
      <c r="AD152" s="175"/>
      <c r="AE152" s="176"/>
    </row>
    <row r="153" spans="1:31" ht="48.75" customHeight="1" thickTop="1" thickBot="1" x14ac:dyDescent="0.3">
      <c r="A153" s="177" t="s">
        <v>0</v>
      </c>
      <c r="B153" s="179" t="s">
        <v>1</v>
      </c>
      <c r="C153" s="183" t="s">
        <v>2</v>
      </c>
      <c r="D153" s="184"/>
      <c r="E153" s="181" t="s">
        <v>3</v>
      </c>
      <c r="F153" s="190" t="s">
        <v>38</v>
      </c>
      <c r="G153" s="191"/>
      <c r="H153" s="185" t="s">
        <v>37</v>
      </c>
      <c r="I153" s="192" t="s">
        <v>150</v>
      </c>
      <c r="J153" s="193"/>
      <c r="K153" s="173" t="s">
        <v>48</v>
      </c>
      <c r="L153" s="153"/>
      <c r="M153" s="153"/>
      <c r="N153" s="153"/>
      <c r="O153" s="153"/>
      <c r="P153" s="153"/>
      <c r="Q153" s="153"/>
      <c r="S153" s="177" t="s">
        <v>0</v>
      </c>
      <c r="T153" s="179" t="s">
        <v>1</v>
      </c>
      <c r="U153" s="194" t="s">
        <v>2</v>
      </c>
      <c r="V153" s="195"/>
      <c r="W153" s="195"/>
      <c r="X153" s="196"/>
      <c r="Y153" s="181" t="s">
        <v>3</v>
      </c>
      <c r="Z153" s="197" t="s">
        <v>38</v>
      </c>
      <c r="AA153" s="197"/>
      <c r="AB153" s="185" t="s">
        <v>37</v>
      </c>
      <c r="AC153" s="192" t="s">
        <v>150</v>
      </c>
      <c r="AD153" s="193"/>
      <c r="AE153" s="171" t="s">
        <v>48</v>
      </c>
    </row>
    <row r="154" spans="1:31" ht="16.5" thickTop="1" thickBot="1" x14ac:dyDescent="0.3">
      <c r="A154" s="178"/>
      <c r="B154" s="180"/>
      <c r="C154" s="19" t="s">
        <v>4</v>
      </c>
      <c r="D154" s="19" t="s">
        <v>5</v>
      </c>
      <c r="E154" s="182"/>
      <c r="F154" s="78" t="s">
        <v>197</v>
      </c>
      <c r="G154" s="78" t="s">
        <v>198</v>
      </c>
      <c r="H154" s="186"/>
      <c r="I154" s="80" t="s">
        <v>197</v>
      </c>
      <c r="J154" s="79" t="s">
        <v>198</v>
      </c>
      <c r="K154" s="173"/>
      <c r="L154" s="153"/>
      <c r="M154" s="153"/>
      <c r="N154" s="153"/>
      <c r="O154" s="153"/>
      <c r="P154" s="153"/>
      <c r="Q154" s="153"/>
      <c r="S154" s="178"/>
      <c r="T154" s="180"/>
      <c r="U154" s="28" t="s">
        <v>44</v>
      </c>
      <c r="V154" s="19" t="s">
        <v>4</v>
      </c>
      <c r="W154" s="29" t="s">
        <v>45</v>
      </c>
      <c r="X154" s="19" t="s">
        <v>5</v>
      </c>
      <c r="Y154" s="182"/>
      <c r="Z154" s="78" t="s">
        <v>197</v>
      </c>
      <c r="AA154" s="52" t="s">
        <v>198</v>
      </c>
      <c r="AB154" s="186"/>
      <c r="AC154" s="79" t="s">
        <v>197</v>
      </c>
      <c r="AD154" s="80" t="s">
        <v>198</v>
      </c>
      <c r="AE154" s="172"/>
    </row>
    <row r="155" spans="1:31" ht="16.5" thickTop="1" thickBot="1" x14ac:dyDescent="0.3">
      <c r="A155" s="30">
        <v>1</v>
      </c>
      <c r="B155" s="1" t="s">
        <v>6</v>
      </c>
      <c r="C155" s="2">
        <v>111</v>
      </c>
      <c r="D155" s="2">
        <v>11</v>
      </c>
      <c r="E155" s="20">
        <f>C155*5+D155*9</f>
        <v>654</v>
      </c>
      <c r="F155" s="44">
        <f>'liczba dni zwłoki'!$E$5</f>
        <v>455</v>
      </c>
      <c r="G155" s="44">
        <f>'liczba dni zwłoki'!$F$5</f>
        <v>132</v>
      </c>
      <c r="H155" s="47">
        <f>ROUND(((E155*0.1*F155)/365)+((E155*0.08*G155)/365),0)</f>
        <v>100</v>
      </c>
      <c r="I155" s="45">
        <f>'liczba dni zwłoki'!$H$5</f>
        <v>323</v>
      </c>
      <c r="J155" s="45">
        <f>'liczba dni zwłoki'!$I$5</f>
        <v>130</v>
      </c>
      <c r="K155" s="46">
        <f>ROUND((((E155*0.1*I155)/365)+((E155*0.08*J155)/365)),0)</f>
        <v>77</v>
      </c>
      <c r="L155" s="154"/>
      <c r="M155" s="154"/>
      <c r="N155" s="154"/>
      <c r="O155" s="154"/>
      <c r="P155" s="154"/>
      <c r="Q155" s="154"/>
      <c r="S155" s="30">
        <v>11</v>
      </c>
      <c r="T155" s="1" t="s">
        <v>39</v>
      </c>
      <c r="U155" s="100">
        <v>86</v>
      </c>
      <c r="V155" s="100">
        <v>12</v>
      </c>
      <c r="W155" s="100">
        <v>9</v>
      </c>
      <c r="X155" s="82">
        <v>0</v>
      </c>
      <c r="Y155" s="20">
        <f>U155*6+V155*5+W155*10+X155*9</f>
        <v>666</v>
      </c>
      <c r="Z155" s="44">
        <f>'liczba dni zwłoki'!$E$15</f>
        <v>149</v>
      </c>
      <c r="AA155" s="44">
        <f>'liczba dni zwłoki'!$F$15</f>
        <v>132</v>
      </c>
      <c r="AB155" s="43">
        <f>ROUND((((Y155*0.1*Z155)/365)+((Y155*0.08*AA155)/365)),0)</f>
        <v>46</v>
      </c>
      <c r="AC155" s="45">
        <f>'liczba dni zwłoki'!$H$15</f>
        <v>106</v>
      </c>
      <c r="AD155" s="45">
        <f>'liczba dni zwłoki'!$I$15</f>
        <v>130</v>
      </c>
      <c r="AE155" s="45">
        <f>ROUND((((Y155*0.1*AC155)/365)+((Y155*0.08*AD155)/365)),0)</f>
        <v>38</v>
      </c>
    </row>
    <row r="156" spans="1:31" ht="16.5" thickTop="1" thickBot="1" x14ac:dyDescent="0.3">
      <c r="A156" s="30">
        <v>2</v>
      </c>
      <c r="B156" s="1" t="s">
        <v>7</v>
      </c>
      <c r="C156" s="2">
        <v>113</v>
      </c>
      <c r="D156" s="2">
        <v>9</v>
      </c>
      <c r="E156" s="20">
        <f>+C156*5+D156*9</f>
        <v>646</v>
      </c>
      <c r="F156" s="44">
        <f>'liczba dni zwłoki'!$E$6</f>
        <v>422</v>
      </c>
      <c r="G156" s="44">
        <f>'liczba dni zwłoki'!$F$6</f>
        <v>132</v>
      </c>
      <c r="H156" s="47">
        <f t="shared" ref="H156:H164" si="85">ROUND(((E156*0.1*F156)/365)+((E156*0.08*G156)/365),0)</f>
        <v>93</v>
      </c>
      <c r="I156" s="45">
        <f>'liczba dni zwłoki'!$H$6</f>
        <v>290</v>
      </c>
      <c r="J156" s="45">
        <f>'liczba dni zwłoki'!$I$6</f>
        <v>130</v>
      </c>
      <c r="K156" s="46">
        <f t="shared" ref="K156:K164" si="86">ROUND((((E156*0.1*I156)/365)+((E156*0.08*J156)/365)),0)</f>
        <v>70</v>
      </c>
      <c r="L156" s="154"/>
      <c r="M156" s="154"/>
      <c r="N156" s="154"/>
      <c r="O156" s="154"/>
      <c r="P156" s="154"/>
      <c r="Q156" s="154"/>
      <c r="S156" s="30">
        <v>12</v>
      </c>
      <c r="T156" s="1" t="s">
        <v>40</v>
      </c>
      <c r="U156" s="100">
        <v>86</v>
      </c>
      <c r="V156" s="100">
        <v>12</v>
      </c>
      <c r="W156" s="100">
        <v>9</v>
      </c>
      <c r="X156" s="82">
        <v>0</v>
      </c>
      <c r="Y156" s="20">
        <f t="shared" ref="Y156:Y163" si="87">U156*6+V156*5+W156*10+X156*9</f>
        <v>666</v>
      </c>
      <c r="Z156" s="44">
        <f>'liczba dni zwłoki'!$E$16</f>
        <v>120</v>
      </c>
      <c r="AA156" s="44">
        <f>'liczba dni zwłoki'!$F$16</f>
        <v>132</v>
      </c>
      <c r="AB156" s="43">
        <f t="shared" ref="AB156:AB162" si="88">ROUND((((Y156*0.1*Z156)/365)+((Y156*0.08*AA156)/365)),0)</f>
        <v>41</v>
      </c>
      <c r="AC156" s="45">
        <f>'liczba dni zwłoki'!$H$16</f>
        <v>77</v>
      </c>
      <c r="AD156" s="45">
        <f>'liczba dni zwłoki'!$I$16</f>
        <v>130</v>
      </c>
      <c r="AE156" s="45">
        <f t="shared" ref="AE156:AE162" si="89">ROUND((((Y156*0.1*AC156)/365)+((Y156*0.08*AD156)/365)),0)</f>
        <v>33</v>
      </c>
    </row>
    <row r="157" spans="1:31" ht="16.5" thickTop="1" thickBot="1" x14ac:dyDescent="0.3">
      <c r="A157" s="30">
        <v>3</v>
      </c>
      <c r="B157" s="1" t="s">
        <v>8</v>
      </c>
      <c r="C157" s="2">
        <v>113</v>
      </c>
      <c r="D157" s="2">
        <v>9</v>
      </c>
      <c r="E157" s="20">
        <f>C157*5+D157*9</f>
        <v>646</v>
      </c>
      <c r="F157" s="44">
        <f>'liczba dni zwłoki'!$E$7</f>
        <v>393</v>
      </c>
      <c r="G157" s="44">
        <f>'liczba dni zwłoki'!$F$7</f>
        <v>132</v>
      </c>
      <c r="H157" s="47">
        <f t="shared" si="85"/>
        <v>88</v>
      </c>
      <c r="I157" s="45">
        <f>'liczba dni zwłoki'!$H$7</f>
        <v>261</v>
      </c>
      <c r="J157" s="45">
        <f>'liczba dni zwłoki'!$I$7</f>
        <v>130</v>
      </c>
      <c r="K157" s="46">
        <f t="shared" si="86"/>
        <v>65</v>
      </c>
      <c r="L157" s="154"/>
      <c r="M157" s="154"/>
      <c r="N157" s="154"/>
      <c r="O157" s="154"/>
      <c r="P157" s="154"/>
      <c r="Q157" s="154"/>
      <c r="S157" s="30">
        <v>13</v>
      </c>
      <c r="T157" s="1" t="s">
        <v>41</v>
      </c>
      <c r="U157" s="100">
        <v>86</v>
      </c>
      <c r="V157" s="100">
        <v>12</v>
      </c>
      <c r="W157" s="100">
        <v>9</v>
      </c>
      <c r="X157" s="82">
        <v>0</v>
      </c>
      <c r="Y157" s="20">
        <f t="shared" si="87"/>
        <v>666</v>
      </c>
      <c r="Z157" s="44">
        <f>'liczba dni zwłoki'!$E$17</f>
        <v>90</v>
      </c>
      <c r="AA157" s="44">
        <f>'liczba dni zwłoki'!$F$17</f>
        <v>132</v>
      </c>
      <c r="AB157" s="43">
        <f t="shared" si="88"/>
        <v>36</v>
      </c>
      <c r="AC157" s="45">
        <f>'liczba dni zwłoki'!$H$17</f>
        <v>47</v>
      </c>
      <c r="AD157" s="45">
        <f>'liczba dni zwłoki'!$I$17</f>
        <v>130</v>
      </c>
      <c r="AE157" s="45">
        <f t="shared" si="89"/>
        <v>28</v>
      </c>
    </row>
    <row r="158" spans="1:31" ht="16.5" thickTop="1" thickBot="1" x14ac:dyDescent="0.3">
      <c r="A158" s="30">
        <v>4</v>
      </c>
      <c r="B158" s="1" t="s">
        <v>9</v>
      </c>
      <c r="C158" s="2">
        <v>113</v>
      </c>
      <c r="D158" s="2">
        <v>9</v>
      </c>
      <c r="E158" s="20">
        <f>C158*5+D158*9</f>
        <v>646</v>
      </c>
      <c r="F158" s="44">
        <f>'liczba dni zwłoki'!$E$8</f>
        <v>363</v>
      </c>
      <c r="G158" s="44">
        <f>'liczba dni zwłoki'!$F$8</f>
        <v>132</v>
      </c>
      <c r="H158" s="47">
        <f t="shared" si="85"/>
        <v>83</v>
      </c>
      <c r="I158" s="45">
        <f>'liczba dni zwłoki'!$H$8</f>
        <v>231</v>
      </c>
      <c r="J158" s="45">
        <f>'liczba dni zwłoki'!$I$8</f>
        <v>130</v>
      </c>
      <c r="K158" s="46">
        <f t="shared" si="86"/>
        <v>59</v>
      </c>
      <c r="L158" s="154"/>
      <c r="M158" s="154"/>
      <c r="N158" s="154"/>
      <c r="O158" s="154"/>
      <c r="P158" s="154"/>
      <c r="Q158" s="154"/>
      <c r="S158" s="30">
        <v>14</v>
      </c>
      <c r="T158" s="1" t="s">
        <v>42</v>
      </c>
      <c r="U158" s="100">
        <v>84</v>
      </c>
      <c r="V158" s="100">
        <v>12</v>
      </c>
      <c r="W158" s="100">
        <v>9</v>
      </c>
      <c r="X158" s="82">
        <v>0</v>
      </c>
      <c r="Y158" s="20">
        <f t="shared" si="87"/>
        <v>654</v>
      </c>
      <c r="Z158" s="44">
        <f>'liczba dni zwłoki'!$E$18</f>
        <v>58</v>
      </c>
      <c r="AA158" s="44">
        <f>'liczba dni zwłoki'!$F$18</f>
        <v>132</v>
      </c>
      <c r="AB158" s="43">
        <f t="shared" si="88"/>
        <v>29</v>
      </c>
      <c r="AC158" s="45">
        <f>'liczba dni zwłoki'!$H$18</f>
        <v>15</v>
      </c>
      <c r="AD158" s="45">
        <f>'liczba dni zwłoki'!$I$18</f>
        <v>130</v>
      </c>
      <c r="AE158" s="45">
        <f t="shared" si="89"/>
        <v>21</v>
      </c>
    </row>
    <row r="159" spans="1:31" ht="16.5" thickTop="1" thickBot="1" x14ac:dyDescent="0.3">
      <c r="A159" s="30">
        <v>5</v>
      </c>
      <c r="B159" s="1" t="s">
        <v>10</v>
      </c>
      <c r="C159" s="2">
        <v>113</v>
      </c>
      <c r="D159" s="2">
        <v>9</v>
      </c>
      <c r="E159" s="20">
        <f t="shared" ref="E159:E164" si="90">C159*5+D159*9</f>
        <v>646</v>
      </c>
      <c r="F159" s="44">
        <f>'liczba dni zwłoki'!$E$9</f>
        <v>330</v>
      </c>
      <c r="G159" s="44">
        <f>'liczba dni zwłoki'!$F$9</f>
        <v>132</v>
      </c>
      <c r="H159" s="47">
        <f t="shared" si="85"/>
        <v>77</v>
      </c>
      <c r="I159" s="45">
        <f>'liczba dni zwłoki'!$H$9</f>
        <v>198</v>
      </c>
      <c r="J159" s="45">
        <f>'liczba dni zwłoki'!$I$9</f>
        <v>130</v>
      </c>
      <c r="K159" s="46">
        <f t="shared" si="86"/>
        <v>53</v>
      </c>
      <c r="L159" s="154"/>
      <c r="M159" s="154"/>
      <c r="N159" s="154"/>
      <c r="O159" s="154"/>
      <c r="P159" s="154"/>
      <c r="Q159" s="154"/>
      <c r="S159" s="30">
        <v>15</v>
      </c>
      <c r="T159" s="1" t="s">
        <v>43</v>
      </c>
      <c r="U159" s="100">
        <v>87</v>
      </c>
      <c r="V159" s="100">
        <v>12</v>
      </c>
      <c r="W159" s="100">
        <v>9</v>
      </c>
      <c r="X159" s="82">
        <v>0</v>
      </c>
      <c r="Y159" s="20">
        <f t="shared" si="87"/>
        <v>672</v>
      </c>
      <c r="Z159" s="44">
        <f>'liczba dni zwłoki'!$E$19</f>
        <v>28</v>
      </c>
      <c r="AA159" s="44">
        <f>'liczba dni zwłoki'!$F$19</f>
        <v>132</v>
      </c>
      <c r="AB159" s="43">
        <f t="shared" si="88"/>
        <v>25</v>
      </c>
      <c r="AC159" s="45">
        <f>'liczba dni zwłoki'!$H$19</f>
        <v>0</v>
      </c>
      <c r="AD159" s="45">
        <f>'liczba dni zwłoki'!$I$19</f>
        <v>130</v>
      </c>
      <c r="AE159" s="45">
        <f t="shared" si="89"/>
        <v>19</v>
      </c>
    </row>
    <row r="160" spans="1:31" ht="16.5" thickTop="1" thickBot="1" x14ac:dyDescent="0.3">
      <c r="A160" s="30">
        <v>6</v>
      </c>
      <c r="B160" s="1" t="s">
        <v>11</v>
      </c>
      <c r="C160" s="2">
        <v>113</v>
      </c>
      <c r="D160" s="2">
        <v>9</v>
      </c>
      <c r="E160" s="20">
        <f t="shared" si="90"/>
        <v>646</v>
      </c>
      <c r="F160" s="44">
        <f>'liczba dni zwłoki'!$E$10</f>
        <v>302</v>
      </c>
      <c r="G160" s="44">
        <f>'liczba dni zwłoki'!$F$10</f>
        <v>132</v>
      </c>
      <c r="H160" s="47">
        <f t="shared" si="85"/>
        <v>72</v>
      </c>
      <c r="I160" s="45">
        <f>'liczba dni zwłoki'!$H$10</f>
        <v>170</v>
      </c>
      <c r="J160" s="45">
        <f>'liczba dni zwłoki'!$I$10</f>
        <v>130</v>
      </c>
      <c r="K160" s="46">
        <f t="shared" si="86"/>
        <v>48</v>
      </c>
      <c r="L160" s="154"/>
      <c r="M160" s="154"/>
      <c r="N160" s="154"/>
      <c r="O160" s="154"/>
      <c r="P160" s="154"/>
      <c r="Q160" s="154"/>
      <c r="S160" s="30">
        <v>16</v>
      </c>
      <c r="T160" s="1" t="s">
        <v>188</v>
      </c>
      <c r="U160" s="100">
        <v>86</v>
      </c>
      <c r="V160" s="100">
        <v>12</v>
      </c>
      <c r="W160" s="100">
        <v>9</v>
      </c>
      <c r="X160" s="82">
        <v>0</v>
      </c>
      <c r="Y160" s="20">
        <f t="shared" si="87"/>
        <v>666</v>
      </c>
      <c r="Z160" s="44">
        <f>'liczba dni zwłoki'!$E$20</f>
        <v>0</v>
      </c>
      <c r="AA160" s="44">
        <f>'liczba dni zwłoki'!$F$20</f>
        <v>130</v>
      </c>
      <c r="AB160" s="43">
        <f t="shared" si="88"/>
        <v>19</v>
      </c>
      <c r="AC160" s="45">
        <f>'liczba dni zwłoki'!$H$20</f>
        <v>0</v>
      </c>
      <c r="AD160" s="45">
        <f>'liczba dni zwłoki'!$I$20</f>
        <v>129</v>
      </c>
      <c r="AE160" s="45">
        <f t="shared" si="89"/>
        <v>19</v>
      </c>
    </row>
    <row r="161" spans="1:31" ht="16.5" thickTop="1" thickBot="1" x14ac:dyDescent="0.3">
      <c r="A161" s="30">
        <v>7</v>
      </c>
      <c r="B161" s="1" t="s">
        <v>12</v>
      </c>
      <c r="C161" s="2">
        <v>113</v>
      </c>
      <c r="D161" s="2">
        <v>9</v>
      </c>
      <c r="E161" s="20">
        <f t="shared" si="90"/>
        <v>646</v>
      </c>
      <c r="F161" s="44">
        <f>'liczba dni zwłoki'!$E$11</f>
        <v>271</v>
      </c>
      <c r="G161" s="44">
        <f>'liczba dni zwłoki'!$F$11</f>
        <v>132</v>
      </c>
      <c r="H161" s="47">
        <f t="shared" si="85"/>
        <v>67</v>
      </c>
      <c r="I161" s="45">
        <f>'liczba dni zwłoki'!$H$11</f>
        <v>144</v>
      </c>
      <c r="J161" s="45">
        <f>'liczba dni zwłoki'!$I$11</f>
        <v>130</v>
      </c>
      <c r="K161" s="46">
        <f t="shared" si="86"/>
        <v>44</v>
      </c>
      <c r="L161" s="154"/>
      <c r="M161" s="154"/>
      <c r="N161" s="154"/>
      <c r="O161" s="154"/>
      <c r="P161" s="154"/>
      <c r="Q161" s="154"/>
      <c r="S161" s="30">
        <v>17</v>
      </c>
      <c r="T161" s="1" t="s">
        <v>189</v>
      </c>
      <c r="U161" s="100">
        <v>86</v>
      </c>
      <c r="V161" s="100">
        <v>12</v>
      </c>
      <c r="W161" s="100">
        <v>9</v>
      </c>
      <c r="X161" s="82">
        <v>0</v>
      </c>
      <c r="Y161" s="20">
        <f t="shared" si="87"/>
        <v>666</v>
      </c>
      <c r="Z161" s="44">
        <f>'liczba dni zwłoki'!$E$21</f>
        <v>0</v>
      </c>
      <c r="AA161" s="44">
        <f>'liczba dni zwłoki'!$F$21</f>
        <v>99</v>
      </c>
      <c r="AB161" s="43">
        <f t="shared" si="88"/>
        <v>14</v>
      </c>
      <c r="AC161" s="45">
        <f>'liczba dni zwłoki'!$H$21</f>
        <v>0</v>
      </c>
      <c r="AD161" s="45">
        <f>'liczba dni zwłoki'!$I$21</f>
        <v>99</v>
      </c>
      <c r="AE161" s="45">
        <f t="shared" si="89"/>
        <v>14</v>
      </c>
    </row>
    <row r="162" spans="1:31" ht="16.5" thickTop="1" thickBot="1" x14ac:dyDescent="0.3">
      <c r="A162" s="30">
        <v>8</v>
      </c>
      <c r="B162" s="1" t="s">
        <v>13</v>
      </c>
      <c r="C162" s="2">
        <v>112</v>
      </c>
      <c r="D162" s="2">
        <v>9</v>
      </c>
      <c r="E162" s="20">
        <f t="shared" si="90"/>
        <v>641</v>
      </c>
      <c r="F162" s="44">
        <f>'liczba dni zwłoki'!$E$12</f>
        <v>240</v>
      </c>
      <c r="G162" s="44">
        <f>'liczba dni zwłoki'!$F$12</f>
        <v>132</v>
      </c>
      <c r="H162" s="47">
        <f t="shared" si="85"/>
        <v>61</v>
      </c>
      <c r="I162" s="45">
        <f>'liczba dni zwłoki'!$H$12</f>
        <v>144</v>
      </c>
      <c r="J162" s="45">
        <f>'liczba dni zwłoki'!$I$12</f>
        <v>130</v>
      </c>
      <c r="K162" s="46">
        <f t="shared" si="86"/>
        <v>44</v>
      </c>
      <c r="L162" s="154"/>
      <c r="M162" s="154"/>
      <c r="N162" s="154"/>
      <c r="O162" s="154"/>
      <c r="P162" s="154"/>
      <c r="Q162" s="154"/>
      <c r="S162" s="30">
        <v>18</v>
      </c>
      <c r="T162" s="1" t="s">
        <v>190</v>
      </c>
      <c r="U162" s="100">
        <v>86</v>
      </c>
      <c r="V162" s="100">
        <v>12</v>
      </c>
      <c r="W162" s="100">
        <v>9</v>
      </c>
      <c r="X162" s="82">
        <v>0</v>
      </c>
      <c r="Y162" s="20">
        <f t="shared" si="87"/>
        <v>666</v>
      </c>
      <c r="Z162" s="44">
        <f>'liczba dni zwłoki'!$E$22</f>
        <v>0</v>
      </c>
      <c r="AA162" s="44">
        <f>'liczba dni zwłoki'!$F$22</f>
        <v>69</v>
      </c>
      <c r="AB162" s="43">
        <f t="shared" si="88"/>
        <v>10</v>
      </c>
      <c r="AC162" s="45">
        <f>'liczba dni zwłoki'!$H$22</f>
        <v>0</v>
      </c>
      <c r="AD162" s="45">
        <f>'liczba dni zwłoki'!$I$22</f>
        <v>69</v>
      </c>
      <c r="AE162" s="45">
        <f t="shared" si="89"/>
        <v>10</v>
      </c>
    </row>
    <row r="163" spans="1:31" ht="16.5" thickTop="1" thickBot="1" x14ac:dyDescent="0.3">
      <c r="A163" s="30">
        <v>9</v>
      </c>
      <c r="B163" s="1" t="s">
        <v>14</v>
      </c>
      <c r="C163" s="2">
        <v>112</v>
      </c>
      <c r="D163" s="2">
        <v>9</v>
      </c>
      <c r="E163" s="20">
        <f t="shared" si="90"/>
        <v>641</v>
      </c>
      <c r="F163" s="44">
        <f>'liczba dni zwłoki'!$E$13</f>
        <v>212</v>
      </c>
      <c r="G163" s="44">
        <f>'liczba dni zwłoki'!$F$13</f>
        <v>132</v>
      </c>
      <c r="H163" s="47">
        <f t="shared" si="85"/>
        <v>56</v>
      </c>
      <c r="I163" s="45">
        <f>'liczba dni zwłoki'!$H$13</f>
        <v>144</v>
      </c>
      <c r="J163" s="45">
        <f>'liczba dni zwłoki'!$I$13</f>
        <v>130</v>
      </c>
      <c r="K163" s="46">
        <f t="shared" si="86"/>
        <v>44</v>
      </c>
      <c r="L163" s="154"/>
      <c r="M163" s="154"/>
      <c r="N163" s="154"/>
      <c r="O163" s="154"/>
      <c r="P163" s="154"/>
      <c r="Q163" s="154"/>
      <c r="S163" s="30">
        <v>19</v>
      </c>
      <c r="T163" s="1" t="s">
        <v>240</v>
      </c>
      <c r="U163" s="17">
        <v>85</v>
      </c>
      <c r="V163" s="17">
        <v>12</v>
      </c>
      <c r="W163" s="2">
        <v>9</v>
      </c>
      <c r="X163" s="2">
        <v>0</v>
      </c>
      <c r="Y163" s="20">
        <f t="shared" si="87"/>
        <v>660</v>
      </c>
      <c r="Z163" s="44">
        <f>'liczba dni zwłoki'!$E$23</f>
        <v>0</v>
      </c>
      <c r="AA163" s="44">
        <f>'liczba dni zwłoki'!$F$23</f>
        <v>36</v>
      </c>
      <c r="AB163" s="43">
        <v>0</v>
      </c>
      <c r="AC163" s="45">
        <f>'liczba dni zwłoki'!$H$23</f>
        <v>0</v>
      </c>
      <c r="AD163" s="45">
        <f>'liczba dni zwłoki'!$I$23</f>
        <v>36</v>
      </c>
      <c r="AE163" s="45">
        <v>0</v>
      </c>
    </row>
    <row r="164" spans="1:31" ht="16.5" thickTop="1" thickBot="1" x14ac:dyDescent="0.3">
      <c r="A164" s="30">
        <v>10</v>
      </c>
      <c r="B164" s="1" t="s">
        <v>36</v>
      </c>
      <c r="C164" s="2">
        <v>112</v>
      </c>
      <c r="D164" s="22">
        <v>9</v>
      </c>
      <c r="E164" s="23">
        <f t="shared" si="90"/>
        <v>641</v>
      </c>
      <c r="F164" s="44">
        <f>'liczba dni zwłoki'!$E$14</f>
        <v>181</v>
      </c>
      <c r="G164" s="44">
        <f>'liczba dni zwłoki'!$F$14</f>
        <v>132</v>
      </c>
      <c r="H164" s="47">
        <f t="shared" si="85"/>
        <v>50</v>
      </c>
      <c r="I164" s="45">
        <f>'liczba dni zwłoki'!$H$14</f>
        <v>138</v>
      </c>
      <c r="J164" s="45">
        <f>'liczba dni zwłoki'!$I$14</f>
        <v>130</v>
      </c>
      <c r="K164" s="46">
        <f t="shared" si="86"/>
        <v>42</v>
      </c>
      <c r="L164" s="154"/>
      <c r="M164" s="154"/>
      <c r="N164" s="154"/>
      <c r="O164" s="154"/>
      <c r="P164" s="154"/>
      <c r="Q164" s="154"/>
      <c r="X164" s="24" t="s">
        <v>47</v>
      </c>
      <c r="Y164" s="33">
        <f>SUM(Y155:Y163)</f>
        <v>5982</v>
      </c>
      <c r="Z164" s="33"/>
      <c r="AA164" s="33"/>
      <c r="AB164" s="34">
        <f>SUM(AB155:AB163)</f>
        <v>220</v>
      </c>
      <c r="AC164" s="34"/>
      <c r="AD164" s="34"/>
      <c r="AE164" s="34">
        <f>SUM(AE155:AE163)</f>
        <v>182</v>
      </c>
    </row>
    <row r="165" spans="1:31" ht="18" customHeight="1" thickTop="1" thickBot="1" x14ac:dyDescent="0.3">
      <c r="A165" s="12"/>
      <c r="B165" s="13"/>
      <c r="C165" s="14"/>
      <c r="D165" s="24" t="s">
        <v>47</v>
      </c>
      <c r="E165" s="35">
        <f>SUM(E155:E164)</f>
        <v>6453</v>
      </c>
      <c r="F165" s="35"/>
      <c r="G165" s="35"/>
      <c r="H165" s="25">
        <f>SUM(H155:H164)</f>
        <v>747</v>
      </c>
      <c r="I165" s="25"/>
      <c r="J165" s="25"/>
      <c r="K165" s="25">
        <f t="shared" ref="K165" si="91">SUM(K155:K164)</f>
        <v>546</v>
      </c>
      <c r="L165" s="155"/>
      <c r="M165" s="155"/>
      <c r="N165" s="155"/>
      <c r="O165" s="155"/>
      <c r="P165" s="155"/>
      <c r="Q165" s="155"/>
    </row>
    <row r="166" spans="1:31" ht="15.75" thickTop="1" x14ac:dyDescent="0.25">
      <c r="A166" s="3"/>
      <c r="B166" s="8"/>
      <c r="C166" s="4"/>
      <c r="D166" s="4"/>
      <c r="E166" s="15"/>
      <c r="F166" s="4"/>
      <c r="G166" s="4"/>
      <c r="H166" s="16"/>
      <c r="I166" s="16"/>
      <c r="J166" s="16"/>
    </row>
    <row r="167" spans="1:31" x14ac:dyDescent="0.25">
      <c r="A167" s="3"/>
      <c r="B167" s="8"/>
      <c r="C167" s="4"/>
      <c r="D167" s="4"/>
      <c r="E167" s="15"/>
      <c r="F167" s="4"/>
      <c r="G167" s="4"/>
      <c r="H167" s="16"/>
      <c r="I167" s="16"/>
      <c r="J167" s="16"/>
    </row>
    <row r="168" spans="1:31" x14ac:dyDescent="0.25">
      <c r="A168" s="3"/>
      <c r="B168" s="8"/>
      <c r="C168" s="4"/>
      <c r="D168" s="4"/>
      <c r="E168" s="15"/>
      <c r="F168" s="4"/>
      <c r="G168" s="4"/>
      <c r="H168" s="16"/>
      <c r="I168" s="16"/>
      <c r="J168" s="16"/>
    </row>
    <row r="169" spans="1:31" x14ac:dyDescent="0.25">
      <c r="A169" s="3"/>
      <c r="B169" s="8"/>
      <c r="C169" s="4"/>
      <c r="D169" s="4"/>
      <c r="E169" s="15"/>
      <c r="F169" s="4"/>
      <c r="G169" s="4"/>
      <c r="H169" s="16"/>
      <c r="I169" s="16"/>
      <c r="J169" s="16"/>
    </row>
    <row r="171" spans="1:31" ht="18.75" x14ac:dyDescent="0.3">
      <c r="A171" s="198" t="s">
        <v>159</v>
      </c>
      <c r="B171" s="198"/>
      <c r="C171" s="198"/>
      <c r="D171" s="198"/>
      <c r="E171" s="198"/>
      <c r="F171" s="198"/>
      <c r="G171" s="198"/>
      <c r="H171" s="198"/>
      <c r="I171" s="198"/>
      <c r="J171" s="198"/>
      <c r="K171" s="198"/>
      <c r="L171" s="134"/>
      <c r="M171" s="134"/>
      <c r="N171" s="134"/>
      <c r="O171" s="134"/>
      <c r="P171" s="134"/>
      <c r="Q171" s="134"/>
      <c r="R171" s="132"/>
      <c r="S171" s="198" t="s">
        <v>159</v>
      </c>
      <c r="T171" s="198"/>
      <c r="U171" s="198"/>
      <c r="V171" s="198"/>
      <c r="W171" s="198"/>
      <c r="X171" s="198"/>
      <c r="Y171" s="198"/>
      <c r="Z171" s="198"/>
      <c r="AA171" s="198"/>
      <c r="AB171" s="198"/>
      <c r="AC171" s="198"/>
      <c r="AD171" s="198"/>
      <c r="AE171" s="198"/>
    </row>
    <row r="172" spans="1:31" ht="15.75" thickBot="1" x14ac:dyDescent="0.3">
      <c r="C172" s="42"/>
      <c r="D172" s="42"/>
      <c r="H172" s="11"/>
      <c r="I172" s="11"/>
      <c r="J172" s="11"/>
      <c r="K172" s="11"/>
      <c r="L172" s="11"/>
      <c r="M172" s="11"/>
      <c r="N172" s="11"/>
      <c r="O172" s="11"/>
      <c r="P172" s="11"/>
      <c r="Q172" s="11"/>
    </row>
    <row r="173" spans="1:31" ht="34.5" customHeight="1" thickTop="1" thickBot="1" x14ac:dyDescent="0.3">
      <c r="F173" s="187" t="s">
        <v>152</v>
      </c>
      <c r="G173" s="188"/>
      <c r="H173" s="189"/>
      <c r="I173" s="174" t="s">
        <v>151</v>
      </c>
      <c r="J173" s="175"/>
      <c r="K173" s="176"/>
      <c r="L173" s="153"/>
      <c r="M173" s="153"/>
      <c r="N173" s="153"/>
      <c r="O173" s="153"/>
      <c r="P173" s="153"/>
      <c r="Q173" s="153"/>
      <c r="Z173" s="187" t="s">
        <v>152</v>
      </c>
      <c r="AA173" s="188"/>
      <c r="AB173" s="189"/>
      <c r="AC173" s="174" t="s">
        <v>151</v>
      </c>
      <c r="AD173" s="175"/>
      <c r="AE173" s="176"/>
    </row>
    <row r="174" spans="1:31" ht="48.75" customHeight="1" thickTop="1" thickBot="1" x14ac:dyDescent="0.3">
      <c r="A174" s="177" t="s">
        <v>0</v>
      </c>
      <c r="B174" s="179" t="s">
        <v>1</v>
      </c>
      <c r="C174" s="183" t="s">
        <v>2</v>
      </c>
      <c r="D174" s="184"/>
      <c r="E174" s="181" t="s">
        <v>3</v>
      </c>
      <c r="F174" s="190" t="s">
        <v>38</v>
      </c>
      <c r="G174" s="191"/>
      <c r="H174" s="185" t="s">
        <v>37</v>
      </c>
      <c r="I174" s="192" t="s">
        <v>150</v>
      </c>
      <c r="J174" s="193"/>
      <c r="K174" s="173" t="s">
        <v>48</v>
      </c>
      <c r="L174" s="153"/>
      <c r="M174" s="153"/>
      <c r="N174" s="153"/>
      <c r="O174" s="153"/>
      <c r="P174" s="153"/>
      <c r="Q174" s="153"/>
      <c r="S174" s="177" t="s">
        <v>0</v>
      </c>
      <c r="T174" s="179" t="s">
        <v>1</v>
      </c>
      <c r="U174" s="194" t="s">
        <v>2</v>
      </c>
      <c r="V174" s="195"/>
      <c r="W174" s="195"/>
      <c r="X174" s="196"/>
      <c r="Y174" s="181" t="s">
        <v>3</v>
      </c>
      <c r="Z174" s="197" t="s">
        <v>38</v>
      </c>
      <c r="AA174" s="197"/>
      <c r="AB174" s="185" t="s">
        <v>37</v>
      </c>
      <c r="AC174" s="192" t="s">
        <v>150</v>
      </c>
      <c r="AD174" s="193"/>
      <c r="AE174" s="171" t="s">
        <v>48</v>
      </c>
    </row>
    <row r="175" spans="1:31" ht="16.5" thickTop="1" thickBot="1" x14ac:dyDescent="0.3">
      <c r="A175" s="178"/>
      <c r="B175" s="180"/>
      <c r="C175" s="19" t="s">
        <v>4</v>
      </c>
      <c r="D175" s="19" t="s">
        <v>5</v>
      </c>
      <c r="E175" s="182"/>
      <c r="F175" s="78" t="s">
        <v>197</v>
      </c>
      <c r="G175" s="78" t="s">
        <v>198</v>
      </c>
      <c r="H175" s="186"/>
      <c r="I175" s="80" t="s">
        <v>197</v>
      </c>
      <c r="J175" s="79" t="s">
        <v>198</v>
      </c>
      <c r="K175" s="173"/>
      <c r="L175" s="153"/>
      <c r="M175" s="153"/>
      <c r="N175" s="153"/>
      <c r="O175" s="153"/>
      <c r="P175" s="153"/>
      <c r="Q175" s="153"/>
      <c r="S175" s="178"/>
      <c r="T175" s="180"/>
      <c r="U175" s="28" t="s">
        <v>44</v>
      </c>
      <c r="V175" s="19" t="s">
        <v>4</v>
      </c>
      <c r="W175" s="29" t="s">
        <v>45</v>
      </c>
      <c r="X175" s="19" t="s">
        <v>5</v>
      </c>
      <c r="Y175" s="182"/>
      <c r="Z175" s="78" t="s">
        <v>197</v>
      </c>
      <c r="AA175" s="52" t="s">
        <v>198</v>
      </c>
      <c r="AB175" s="186"/>
      <c r="AC175" s="79" t="s">
        <v>197</v>
      </c>
      <c r="AD175" s="80" t="s">
        <v>198</v>
      </c>
      <c r="AE175" s="172"/>
    </row>
    <row r="176" spans="1:31" ht="16.5" thickTop="1" thickBot="1" x14ac:dyDescent="0.3">
      <c r="A176" s="30">
        <v>1</v>
      </c>
      <c r="B176" s="1" t="s">
        <v>6</v>
      </c>
      <c r="C176" s="2">
        <v>89</v>
      </c>
      <c r="D176" s="2">
        <v>9</v>
      </c>
      <c r="E176" s="20">
        <f>C176*5+D176*9</f>
        <v>526</v>
      </c>
      <c r="F176" s="44">
        <f>'liczba dni zwłoki'!$E$5</f>
        <v>455</v>
      </c>
      <c r="G176" s="44">
        <f>'liczba dni zwłoki'!$F$5</f>
        <v>132</v>
      </c>
      <c r="H176" s="47">
        <f>ROUND(((E176*0.1*F176)/365)+((E176*0.08*G176)/365),0)</f>
        <v>81</v>
      </c>
      <c r="I176" s="45">
        <f>'liczba dni zwłoki'!$H$5</f>
        <v>323</v>
      </c>
      <c r="J176" s="45">
        <f>'liczba dni zwłoki'!$I$5</f>
        <v>130</v>
      </c>
      <c r="K176" s="46">
        <f>ROUND((((E176*0.1*I176)/365)+((E176*0.08*J176)/365)),0)</f>
        <v>62</v>
      </c>
      <c r="L176" s="154"/>
      <c r="M176" s="154"/>
      <c r="N176" s="154"/>
      <c r="O176" s="154"/>
      <c r="P176" s="154"/>
      <c r="Q176" s="154"/>
      <c r="S176" s="30">
        <v>11</v>
      </c>
      <c r="T176" s="1" t="s">
        <v>39</v>
      </c>
      <c r="U176" s="101">
        <v>85</v>
      </c>
      <c r="V176" s="81">
        <v>0</v>
      </c>
      <c r="W176" s="101">
        <v>9</v>
      </c>
      <c r="X176" s="82">
        <v>0</v>
      </c>
      <c r="Y176" s="20">
        <f>U176*6+V176*5+W176*10+X176*9</f>
        <v>600</v>
      </c>
      <c r="Z176" s="44">
        <f>'liczba dni zwłoki'!$E$15</f>
        <v>149</v>
      </c>
      <c r="AA176" s="44">
        <f>'liczba dni zwłoki'!$F$15</f>
        <v>132</v>
      </c>
      <c r="AB176" s="43">
        <f>ROUND((((Y176*0.1*Z176)/365)+((Y176*0.08*AA176)/365)),0)</f>
        <v>42</v>
      </c>
      <c r="AC176" s="45">
        <f>'liczba dni zwłoki'!$H$15</f>
        <v>106</v>
      </c>
      <c r="AD176" s="45">
        <f>'liczba dni zwłoki'!$I$15</f>
        <v>130</v>
      </c>
      <c r="AE176" s="45">
        <f>ROUND((((Y176*0.1*AC176)/365)+((Y176*0.08*AD176)/365)),0)</f>
        <v>35</v>
      </c>
    </row>
    <row r="177" spans="1:31" ht="16.5" thickTop="1" thickBot="1" x14ac:dyDescent="0.3">
      <c r="A177" s="30">
        <v>2</v>
      </c>
      <c r="B177" s="1" t="s">
        <v>7</v>
      </c>
      <c r="C177" s="2">
        <v>89</v>
      </c>
      <c r="D177" s="2">
        <v>9</v>
      </c>
      <c r="E177" s="20">
        <f>+C177*5+D177*9</f>
        <v>526</v>
      </c>
      <c r="F177" s="44">
        <f>'liczba dni zwłoki'!$E$6</f>
        <v>422</v>
      </c>
      <c r="G177" s="44">
        <f>'liczba dni zwłoki'!$F$6</f>
        <v>132</v>
      </c>
      <c r="H177" s="47">
        <f t="shared" ref="H177:H185" si="92">ROUND(((E177*0.1*F177)/365)+((E177*0.08*G177)/365),0)</f>
        <v>76</v>
      </c>
      <c r="I177" s="45">
        <f>'liczba dni zwłoki'!$H$6</f>
        <v>290</v>
      </c>
      <c r="J177" s="45">
        <f>'liczba dni zwłoki'!$I$6</f>
        <v>130</v>
      </c>
      <c r="K177" s="46">
        <f t="shared" ref="K177:K185" si="93">ROUND((((E177*0.1*I177)/365)+((E177*0.08*J177)/365)),0)</f>
        <v>57</v>
      </c>
      <c r="L177" s="154"/>
      <c r="M177" s="154"/>
      <c r="N177" s="154"/>
      <c r="O177" s="154"/>
      <c r="P177" s="154"/>
      <c r="Q177" s="154"/>
      <c r="S177" s="30">
        <v>12</v>
      </c>
      <c r="T177" s="1" t="s">
        <v>40</v>
      </c>
      <c r="U177" s="101">
        <v>85</v>
      </c>
      <c r="V177" s="81">
        <v>0</v>
      </c>
      <c r="W177" s="101">
        <v>9</v>
      </c>
      <c r="X177" s="82">
        <v>0</v>
      </c>
      <c r="Y177" s="20">
        <f t="shared" ref="Y177:Y184" si="94">U177*6+V177*5+W177*10+X177*9</f>
        <v>600</v>
      </c>
      <c r="Z177" s="44">
        <f>'liczba dni zwłoki'!$E$16</f>
        <v>120</v>
      </c>
      <c r="AA177" s="44">
        <f>'liczba dni zwłoki'!$F$16</f>
        <v>132</v>
      </c>
      <c r="AB177" s="43">
        <f t="shared" ref="AB177:AB183" si="95">ROUND((((Y177*0.1*Z177)/365)+((Y177*0.08*AA177)/365)),0)</f>
        <v>37</v>
      </c>
      <c r="AC177" s="45">
        <f>'liczba dni zwłoki'!$H$16</f>
        <v>77</v>
      </c>
      <c r="AD177" s="45">
        <f>'liczba dni zwłoki'!$I$16</f>
        <v>130</v>
      </c>
      <c r="AE177" s="45">
        <f t="shared" ref="AE177:AE183" si="96">ROUND((((Y177*0.1*AC177)/365)+((Y177*0.08*AD177)/365)),0)</f>
        <v>30</v>
      </c>
    </row>
    <row r="178" spans="1:31" ht="16.5" thickTop="1" thickBot="1" x14ac:dyDescent="0.3">
      <c r="A178" s="30">
        <v>3</v>
      </c>
      <c r="B178" s="1" t="s">
        <v>8</v>
      </c>
      <c r="C178" s="2">
        <v>89</v>
      </c>
      <c r="D178" s="2">
        <v>9</v>
      </c>
      <c r="E178" s="20">
        <f>C178*5+D178*9</f>
        <v>526</v>
      </c>
      <c r="F178" s="44">
        <f>'liczba dni zwłoki'!$E$7</f>
        <v>393</v>
      </c>
      <c r="G178" s="44">
        <f>'liczba dni zwłoki'!$F$7</f>
        <v>132</v>
      </c>
      <c r="H178" s="47">
        <f t="shared" si="92"/>
        <v>72</v>
      </c>
      <c r="I178" s="45">
        <f>'liczba dni zwłoki'!$H$7</f>
        <v>261</v>
      </c>
      <c r="J178" s="45">
        <f>'liczba dni zwłoki'!$I$7</f>
        <v>130</v>
      </c>
      <c r="K178" s="46">
        <f t="shared" si="93"/>
        <v>53</v>
      </c>
      <c r="L178" s="154"/>
      <c r="M178" s="154"/>
      <c r="N178" s="154"/>
      <c r="O178" s="154"/>
      <c r="P178" s="154"/>
      <c r="Q178" s="154"/>
      <c r="S178" s="30">
        <v>13</v>
      </c>
      <c r="T178" s="1" t="s">
        <v>41</v>
      </c>
      <c r="U178" s="101">
        <v>84</v>
      </c>
      <c r="V178" s="81">
        <v>0</v>
      </c>
      <c r="W178" s="101">
        <v>9</v>
      </c>
      <c r="X178" s="82">
        <v>0</v>
      </c>
      <c r="Y178" s="20">
        <f t="shared" si="94"/>
        <v>594</v>
      </c>
      <c r="Z178" s="44">
        <f>'liczba dni zwłoki'!$E$17</f>
        <v>90</v>
      </c>
      <c r="AA178" s="44">
        <f>'liczba dni zwłoki'!$F$17</f>
        <v>132</v>
      </c>
      <c r="AB178" s="43">
        <f t="shared" si="95"/>
        <v>32</v>
      </c>
      <c r="AC178" s="45">
        <f>'liczba dni zwłoki'!$H$17</f>
        <v>47</v>
      </c>
      <c r="AD178" s="45">
        <f>'liczba dni zwłoki'!$I$17</f>
        <v>130</v>
      </c>
      <c r="AE178" s="45">
        <f t="shared" si="96"/>
        <v>25</v>
      </c>
    </row>
    <row r="179" spans="1:31" ht="16.5" thickTop="1" thickBot="1" x14ac:dyDescent="0.3">
      <c r="A179" s="30">
        <v>4</v>
      </c>
      <c r="B179" s="1" t="s">
        <v>9</v>
      </c>
      <c r="C179" s="2">
        <v>89</v>
      </c>
      <c r="D179" s="2">
        <v>9</v>
      </c>
      <c r="E179" s="20">
        <f>C179*5+D179*9</f>
        <v>526</v>
      </c>
      <c r="F179" s="44">
        <f>'liczba dni zwłoki'!$E$8</f>
        <v>363</v>
      </c>
      <c r="G179" s="44">
        <f>'liczba dni zwłoki'!$F$8</f>
        <v>132</v>
      </c>
      <c r="H179" s="47">
        <f t="shared" si="92"/>
        <v>68</v>
      </c>
      <c r="I179" s="45">
        <f>'liczba dni zwłoki'!$H$8</f>
        <v>231</v>
      </c>
      <c r="J179" s="45">
        <f>'liczba dni zwłoki'!$I$8</f>
        <v>130</v>
      </c>
      <c r="K179" s="46">
        <f t="shared" si="93"/>
        <v>48</v>
      </c>
      <c r="L179" s="154"/>
      <c r="M179" s="154"/>
      <c r="N179" s="154"/>
      <c r="O179" s="154"/>
      <c r="P179" s="154"/>
      <c r="Q179" s="154"/>
      <c r="S179" s="30">
        <v>14</v>
      </c>
      <c r="T179" s="1" t="s">
        <v>42</v>
      </c>
      <c r="U179" s="101">
        <v>84</v>
      </c>
      <c r="V179" s="81">
        <v>0</v>
      </c>
      <c r="W179" s="101">
        <v>9</v>
      </c>
      <c r="X179" s="82">
        <v>0</v>
      </c>
      <c r="Y179" s="20">
        <f t="shared" si="94"/>
        <v>594</v>
      </c>
      <c r="Z179" s="44">
        <f>'liczba dni zwłoki'!$E$18</f>
        <v>58</v>
      </c>
      <c r="AA179" s="44">
        <f>'liczba dni zwłoki'!$F$18</f>
        <v>132</v>
      </c>
      <c r="AB179" s="43">
        <f t="shared" si="95"/>
        <v>27</v>
      </c>
      <c r="AC179" s="45">
        <f>'liczba dni zwłoki'!$H$18</f>
        <v>15</v>
      </c>
      <c r="AD179" s="45">
        <f>'liczba dni zwłoki'!$I$18</f>
        <v>130</v>
      </c>
      <c r="AE179" s="45">
        <f t="shared" si="96"/>
        <v>19</v>
      </c>
    </row>
    <row r="180" spans="1:31" ht="16.5" thickTop="1" thickBot="1" x14ac:dyDescent="0.3">
      <c r="A180" s="30">
        <v>5</v>
      </c>
      <c r="B180" s="1" t="s">
        <v>10</v>
      </c>
      <c r="C180" s="2">
        <v>89</v>
      </c>
      <c r="D180" s="2">
        <v>9</v>
      </c>
      <c r="E180" s="20">
        <f t="shared" ref="E180:E185" si="97">C180*5+D180*9</f>
        <v>526</v>
      </c>
      <c r="F180" s="44">
        <f>'liczba dni zwłoki'!$E$9</f>
        <v>330</v>
      </c>
      <c r="G180" s="44">
        <f>'liczba dni zwłoki'!$F$9</f>
        <v>132</v>
      </c>
      <c r="H180" s="47">
        <f t="shared" si="92"/>
        <v>63</v>
      </c>
      <c r="I180" s="45">
        <f>'liczba dni zwłoki'!$H$9</f>
        <v>198</v>
      </c>
      <c r="J180" s="45">
        <f>'liczba dni zwłoki'!$I$9</f>
        <v>130</v>
      </c>
      <c r="K180" s="46">
        <f t="shared" si="93"/>
        <v>44</v>
      </c>
      <c r="L180" s="154"/>
      <c r="M180" s="154"/>
      <c r="N180" s="154"/>
      <c r="O180" s="154"/>
      <c r="P180" s="154"/>
      <c r="Q180" s="154"/>
      <c r="S180" s="30">
        <v>15</v>
      </c>
      <c r="T180" s="1" t="s">
        <v>43</v>
      </c>
      <c r="U180" s="101">
        <v>84</v>
      </c>
      <c r="V180" s="81">
        <v>0</v>
      </c>
      <c r="W180" s="101">
        <v>9</v>
      </c>
      <c r="X180" s="82">
        <v>0</v>
      </c>
      <c r="Y180" s="20">
        <f t="shared" si="94"/>
        <v>594</v>
      </c>
      <c r="Z180" s="44">
        <f>'liczba dni zwłoki'!$E$19</f>
        <v>28</v>
      </c>
      <c r="AA180" s="44">
        <f>'liczba dni zwłoki'!$F$19</f>
        <v>132</v>
      </c>
      <c r="AB180" s="43">
        <f t="shared" si="95"/>
        <v>22</v>
      </c>
      <c r="AC180" s="45">
        <f>'liczba dni zwłoki'!$H$19</f>
        <v>0</v>
      </c>
      <c r="AD180" s="45">
        <f>'liczba dni zwłoki'!$I$19</f>
        <v>130</v>
      </c>
      <c r="AE180" s="45">
        <f t="shared" si="96"/>
        <v>17</v>
      </c>
    </row>
    <row r="181" spans="1:31" ht="16.5" thickTop="1" thickBot="1" x14ac:dyDescent="0.3">
      <c r="A181" s="30">
        <v>6</v>
      </c>
      <c r="B181" s="1" t="s">
        <v>11</v>
      </c>
      <c r="C181" s="2">
        <v>89</v>
      </c>
      <c r="D181" s="2">
        <v>9</v>
      </c>
      <c r="E181" s="20">
        <f t="shared" si="97"/>
        <v>526</v>
      </c>
      <c r="F181" s="44">
        <f>'liczba dni zwłoki'!$E$10</f>
        <v>302</v>
      </c>
      <c r="G181" s="44">
        <f>'liczba dni zwłoki'!$F$10</f>
        <v>132</v>
      </c>
      <c r="H181" s="47">
        <f t="shared" si="92"/>
        <v>59</v>
      </c>
      <c r="I181" s="45">
        <f>'liczba dni zwłoki'!$H$10</f>
        <v>170</v>
      </c>
      <c r="J181" s="45">
        <f>'liczba dni zwłoki'!$I$10</f>
        <v>130</v>
      </c>
      <c r="K181" s="46">
        <f t="shared" si="93"/>
        <v>39</v>
      </c>
      <c r="L181" s="154"/>
      <c r="M181" s="154"/>
      <c r="N181" s="154"/>
      <c r="O181" s="154"/>
      <c r="P181" s="154"/>
      <c r="Q181" s="154"/>
      <c r="S181" s="30">
        <v>16</v>
      </c>
      <c r="T181" s="1" t="s">
        <v>188</v>
      </c>
      <c r="U181" s="101">
        <v>84</v>
      </c>
      <c r="V181" s="81">
        <v>0</v>
      </c>
      <c r="W181" s="101">
        <v>9</v>
      </c>
      <c r="X181" s="82">
        <v>0</v>
      </c>
      <c r="Y181" s="20">
        <f t="shared" si="94"/>
        <v>594</v>
      </c>
      <c r="Z181" s="44">
        <f>'liczba dni zwłoki'!$E$20</f>
        <v>0</v>
      </c>
      <c r="AA181" s="44">
        <f>'liczba dni zwłoki'!$F$20</f>
        <v>130</v>
      </c>
      <c r="AB181" s="43">
        <f t="shared" si="95"/>
        <v>17</v>
      </c>
      <c r="AC181" s="45">
        <f>'liczba dni zwłoki'!$H$20</f>
        <v>0</v>
      </c>
      <c r="AD181" s="45">
        <f>'liczba dni zwłoki'!$I$20</f>
        <v>129</v>
      </c>
      <c r="AE181" s="45">
        <f t="shared" si="96"/>
        <v>17</v>
      </c>
    </row>
    <row r="182" spans="1:31" ht="16.5" thickTop="1" thickBot="1" x14ac:dyDescent="0.3">
      <c r="A182" s="30">
        <v>7</v>
      </c>
      <c r="B182" s="1" t="s">
        <v>12</v>
      </c>
      <c r="C182" s="2">
        <v>88</v>
      </c>
      <c r="D182" s="2">
        <v>9</v>
      </c>
      <c r="E182" s="20">
        <f t="shared" si="97"/>
        <v>521</v>
      </c>
      <c r="F182" s="44">
        <f>'liczba dni zwłoki'!$E$11</f>
        <v>271</v>
      </c>
      <c r="G182" s="44">
        <f>'liczba dni zwłoki'!$F$11</f>
        <v>132</v>
      </c>
      <c r="H182" s="47">
        <f t="shared" si="92"/>
        <v>54</v>
      </c>
      <c r="I182" s="45">
        <f>'liczba dni zwłoki'!$H$11</f>
        <v>144</v>
      </c>
      <c r="J182" s="45">
        <f>'liczba dni zwłoki'!$I$11</f>
        <v>130</v>
      </c>
      <c r="K182" s="46">
        <f t="shared" si="93"/>
        <v>35</v>
      </c>
      <c r="L182" s="154"/>
      <c r="M182" s="154"/>
      <c r="N182" s="154"/>
      <c r="O182" s="154"/>
      <c r="P182" s="154"/>
      <c r="Q182" s="154"/>
      <c r="S182" s="30">
        <v>17</v>
      </c>
      <c r="T182" s="1" t="s">
        <v>189</v>
      </c>
      <c r="U182" s="101">
        <v>84</v>
      </c>
      <c r="V182" s="81">
        <v>0</v>
      </c>
      <c r="W182" s="101">
        <v>9</v>
      </c>
      <c r="X182" s="82">
        <v>0</v>
      </c>
      <c r="Y182" s="20">
        <f t="shared" si="94"/>
        <v>594</v>
      </c>
      <c r="Z182" s="44">
        <f>'liczba dni zwłoki'!$E$21</f>
        <v>0</v>
      </c>
      <c r="AA182" s="44">
        <f>'liczba dni zwłoki'!$F$21</f>
        <v>99</v>
      </c>
      <c r="AB182" s="43">
        <f t="shared" si="95"/>
        <v>13</v>
      </c>
      <c r="AC182" s="45">
        <f>'liczba dni zwłoki'!$H$21</f>
        <v>0</v>
      </c>
      <c r="AD182" s="45">
        <f>'liczba dni zwłoki'!$I$21</f>
        <v>99</v>
      </c>
      <c r="AE182" s="45">
        <f t="shared" si="96"/>
        <v>13</v>
      </c>
    </row>
    <row r="183" spans="1:31" ht="16.5" thickTop="1" thickBot="1" x14ac:dyDescent="0.3">
      <c r="A183" s="30">
        <v>8</v>
      </c>
      <c r="B183" s="1" t="s">
        <v>13</v>
      </c>
      <c r="C183" s="2">
        <v>88</v>
      </c>
      <c r="D183" s="2">
        <v>9</v>
      </c>
      <c r="E183" s="20">
        <f t="shared" si="97"/>
        <v>521</v>
      </c>
      <c r="F183" s="44">
        <f>'liczba dni zwłoki'!$E$12</f>
        <v>240</v>
      </c>
      <c r="G183" s="44">
        <f>'liczba dni zwłoki'!$F$12</f>
        <v>132</v>
      </c>
      <c r="H183" s="47">
        <f t="shared" si="92"/>
        <v>49</v>
      </c>
      <c r="I183" s="45">
        <f>'liczba dni zwłoki'!$H$12</f>
        <v>144</v>
      </c>
      <c r="J183" s="45">
        <f>'liczba dni zwłoki'!$I$12</f>
        <v>130</v>
      </c>
      <c r="K183" s="46">
        <f t="shared" si="93"/>
        <v>35</v>
      </c>
      <c r="L183" s="154"/>
      <c r="M183" s="154"/>
      <c r="N183" s="154"/>
      <c r="O183" s="154"/>
      <c r="P183" s="154"/>
      <c r="Q183" s="154"/>
      <c r="S183" s="30">
        <v>18</v>
      </c>
      <c r="T183" s="1" t="s">
        <v>190</v>
      </c>
      <c r="U183" s="101">
        <v>83</v>
      </c>
      <c r="V183" s="81">
        <v>0</v>
      </c>
      <c r="W183" s="101">
        <v>9</v>
      </c>
      <c r="X183" s="82">
        <v>0</v>
      </c>
      <c r="Y183" s="20">
        <f t="shared" si="94"/>
        <v>588</v>
      </c>
      <c r="Z183" s="44">
        <f>'liczba dni zwłoki'!$E$22</f>
        <v>0</v>
      </c>
      <c r="AA183" s="44">
        <f>'liczba dni zwłoki'!$F$22</f>
        <v>69</v>
      </c>
      <c r="AB183" s="43">
        <f t="shared" si="95"/>
        <v>9</v>
      </c>
      <c r="AC183" s="45">
        <f>'liczba dni zwłoki'!$H$22</f>
        <v>0</v>
      </c>
      <c r="AD183" s="45">
        <f>'liczba dni zwłoki'!$I$22</f>
        <v>69</v>
      </c>
      <c r="AE183" s="45">
        <f t="shared" si="96"/>
        <v>9</v>
      </c>
    </row>
    <row r="184" spans="1:31" ht="16.5" thickTop="1" thickBot="1" x14ac:dyDescent="0.3">
      <c r="A184" s="30">
        <v>9</v>
      </c>
      <c r="B184" s="1" t="s">
        <v>14</v>
      </c>
      <c r="C184" s="2">
        <v>88</v>
      </c>
      <c r="D184" s="2">
        <v>9</v>
      </c>
      <c r="E184" s="20">
        <f t="shared" si="97"/>
        <v>521</v>
      </c>
      <c r="F184" s="44">
        <f>'liczba dni zwłoki'!$E$13</f>
        <v>212</v>
      </c>
      <c r="G184" s="44">
        <f>'liczba dni zwłoki'!$F$13</f>
        <v>132</v>
      </c>
      <c r="H184" s="47">
        <f t="shared" si="92"/>
        <v>45</v>
      </c>
      <c r="I184" s="45">
        <f>'liczba dni zwłoki'!$H$13</f>
        <v>144</v>
      </c>
      <c r="J184" s="45">
        <f>'liczba dni zwłoki'!$I$13</f>
        <v>130</v>
      </c>
      <c r="K184" s="46">
        <f t="shared" si="93"/>
        <v>35</v>
      </c>
      <c r="L184" s="154"/>
      <c r="M184" s="154"/>
      <c r="N184" s="154"/>
      <c r="O184" s="154"/>
      <c r="P184" s="154"/>
      <c r="Q184" s="154"/>
      <c r="S184" s="30">
        <v>19</v>
      </c>
      <c r="T184" s="1" t="s">
        <v>240</v>
      </c>
      <c r="U184" s="122">
        <v>83</v>
      </c>
      <c r="V184" s="81">
        <v>0</v>
      </c>
      <c r="W184" s="122">
        <v>9</v>
      </c>
      <c r="X184" s="82">
        <v>0</v>
      </c>
      <c r="Y184" s="20">
        <f t="shared" si="94"/>
        <v>588</v>
      </c>
      <c r="Z184" s="44">
        <f>'liczba dni zwłoki'!$E$23</f>
        <v>0</v>
      </c>
      <c r="AA184" s="44">
        <f>'liczba dni zwłoki'!$F$23</f>
        <v>36</v>
      </c>
      <c r="AB184" s="43">
        <v>0</v>
      </c>
      <c r="AC184" s="45">
        <f>'liczba dni zwłoki'!$H$23</f>
        <v>0</v>
      </c>
      <c r="AD184" s="45">
        <f>'liczba dni zwłoki'!$I$23</f>
        <v>36</v>
      </c>
      <c r="AE184" s="45">
        <v>0</v>
      </c>
    </row>
    <row r="185" spans="1:31" ht="18.75" customHeight="1" thickTop="1" thickBot="1" x14ac:dyDescent="0.3">
      <c r="A185" s="30">
        <v>10</v>
      </c>
      <c r="B185" s="1" t="s">
        <v>36</v>
      </c>
      <c r="C185" s="2">
        <v>85</v>
      </c>
      <c r="D185" s="22">
        <v>9</v>
      </c>
      <c r="E185" s="23">
        <f t="shared" si="97"/>
        <v>506</v>
      </c>
      <c r="F185" s="44">
        <f>'liczba dni zwłoki'!$E$14</f>
        <v>181</v>
      </c>
      <c r="G185" s="44">
        <f>'liczba dni zwłoki'!$F$14</f>
        <v>132</v>
      </c>
      <c r="H185" s="47">
        <f t="shared" si="92"/>
        <v>40</v>
      </c>
      <c r="I185" s="45">
        <f>'liczba dni zwłoki'!$H$14</f>
        <v>138</v>
      </c>
      <c r="J185" s="45">
        <f>'liczba dni zwłoki'!$I$14</f>
        <v>130</v>
      </c>
      <c r="K185" s="46">
        <f t="shared" si="93"/>
        <v>34</v>
      </c>
      <c r="L185" s="154"/>
      <c r="M185" s="154"/>
      <c r="N185" s="154"/>
      <c r="O185" s="154"/>
      <c r="P185" s="154"/>
      <c r="Q185" s="154"/>
      <c r="X185" s="24" t="s">
        <v>47</v>
      </c>
      <c r="Y185" s="33">
        <f>SUM(Y176:Y184)</f>
        <v>5346</v>
      </c>
      <c r="Z185" s="33"/>
      <c r="AA185" s="33"/>
      <c r="AB185" s="34">
        <f>SUM(AB176:AB184)</f>
        <v>199</v>
      </c>
      <c r="AC185" s="34"/>
      <c r="AD185" s="34"/>
      <c r="AE185" s="34">
        <f>SUM(AE176:AE184)</f>
        <v>165</v>
      </c>
    </row>
    <row r="186" spans="1:31" ht="16.5" thickTop="1" thickBot="1" x14ac:dyDescent="0.3">
      <c r="A186" s="12"/>
      <c r="B186" s="13"/>
      <c r="C186" s="14"/>
      <c r="D186" s="24" t="s">
        <v>47</v>
      </c>
      <c r="E186" s="35">
        <f>SUM(E176:E185)</f>
        <v>5225</v>
      </c>
      <c r="F186" s="35"/>
      <c r="G186" s="35"/>
      <c r="H186" s="25">
        <f>SUM(H176:H185)</f>
        <v>607</v>
      </c>
      <c r="I186" s="25"/>
      <c r="J186" s="25"/>
      <c r="K186" s="25">
        <f t="shared" ref="K186" si="98">SUM(K176:K185)</f>
        <v>442</v>
      </c>
      <c r="L186" s="155"/>
      <c r="M186" s="155"/>
      <c r="N186" s="155"/>
      <c r="O186" s="155"/>
      <c r="P186" s="155"/>
      <c r="Q186" s="155"/>
    </row>
    <row r="187" spans="1:31" ht="15.75" thickTop="1" x14ac:dyDescent="0.25">
      <c r="A187" s="3"/>
      <c r="B187" s="8"/>
      <c r="C187" s="4"/>
      <c r="D187" s="4"/>
      <c r="E187" s="15"/>
      <c r="F187" s="4"/>
      <c r="G187" s="4"/>
      <c r="H187" s="16"/>
      <c r="I187" s="16"/>
      <c r="J187" s="16"/>
    </row>
    <row r="188" spans="1:31" x14ac:dyDescent="0.25">
      <c r="A188" s="3"/>
      <c r="B188" s="8"/>
      <c r="C188" s="4"/>
      <c r="D188" s="4"/>
      <c r="E188" s="15"/>
      <c r="F188" s="4"/>
      <c r="G188" s="4"/>
      <c r="H188" s="16"/>
      <c r="I188" s="16"/>
      <c r="J188" s="16"/>
    </row>
    <row r="189" spans="1:31" x14ac:dyDescent="0.25">
      <c r="A189" s="3"/>
      <c r="B189" s="8"/>
      <c r="C189" s="4"/>
      <c r="D189" s="4"/>
      <c r="E189" s="15"/>
      <c r="F189" s="4"/>
      <c r="G189" s="4"/>
      <c r="H189" s="16"/>
      <c r="I189" s="16"/>
      <c r="J189" s="16"/>
    </row>
    <row r="190" spans="1:31" x14ac:dyDescent="0.25">
      <c r="A190" s="3"/>
      <c r="B190" s="8"/>
      <c r="C190" s="4"/>
      <c r="D190" s="4"/>
      <c r="E190" s="15"/>
      <c r="F190" s="4"/>
      <c r="G190" s="4"/>
      <c r="H190" s="16"/>
      <c r="I190" s="16"/>
      <c r="J190" s="16"/>
    </row>
    <row r="192" spans="1:31" ht="18.75" x14ac:dyDescent="0.3">
      <c r="A192" s="198" t="s">
        <v>160</v>
      </c>
      <c r="B192" s="198"/>
      <c r="C192" s="198"/>
      <c r="D192" s="198"/>
      <c r="E192" s="198"/>
      <c r="F192" s="198"/>
      <c r="G192" s="198"/>
      <c r="H192" s="198"/>
      <c r="I192" s="198"/>
      <c r="J192" s="198"/>
      <c r="K192" s="198"/>
      <c r="L192" s="134"/>
      <c r="M192" s="134"/>
      <c r="N192" s="134"/>
      <c r="O192" s="134"/>
      <c r="P192" s="134"/>
      <c r="Q192" s="134"/>
      <c r="R192" s="132"/>
      <c r="S192" s="198" t="s">
        <v>160</v>
      </c>
      <c r="T192" s="198"/>
      <c r="U192" s="198"/>
      <c r="V192" s="198"/>
      <c r="W192" s="198"/>
      <c r="X192" s="198"/>
      <c r="Y192" s="198"/>
      <c r="Z192" s="198"/>
      <c r="AA192" s="198"/>
      <c r="AB192" s="198"/>
      <c r="AC192" s="198"/>
      <c r="AD192" s="198"/>
      <c r="AE192" s="198"/>
    </row>
    <row r="193" spans="1:31" ht="15.75" thickBot="1" x14ac:dyDescent="0.3">
      <c r="C193" s="42"/>
      <c r="D193" s="42"/>
      <c r="H193" s="11"/>
      <c r="I193" s="11"/>
      <c r="J193" s="11"/>
      <c r="K193" s="11"/>
      <c r="L193" s="11"/>
      <c r="M193" s="11"/>
      <c r="N193" s="11"/>
      <c r="O193" s="11"/>
      <c r="P193" s="11"/>
      <c r="Q193" s="11"/>
    </row>
    <row r="194" spans="1:31" ht="33" customHeight="1" thickTop="1" thickBot="1" x14ac:dyDescent="0.3">
      <c r="F194" s="187" t="s">
        <v>152</v>
      </c>
      <c r="G194" s="188"/>
      <c r="H194" s="189"/>
      <c r="I194" s="174" t="s">
        <v>151</v>
      </c>
      <c r="J194" s="175"/>
      <c r="K194" s="176"/>
      <c r="L194" s="153"/>
      <c r="M194" s="153"/>
      <c r="N194" s="153"/>
      <c r="O194" s="153"/>
      <c r="P194" s="153"/>
      <c r="Q194" s="153"/>
      <c r="Z194" s="187" t="s">
        <v>152</v>
      </c>
      <c r="AA194" s="188"/>
      <c r="AB194" s="189"/>
      <c r="AC194" s="174" t="s">
        <v>151</v>
      </c>
      <c r="AD194" s="175"/>
      <c r="AE194" s="176"/>
    </row>
    <row r="195" spans="1:31" ht="45.75" customHeight="1" thickTop="1" thickBot="1" x14ac:dyDescent="0.3">
      <c r="A195" s="177" t="s">
        <v>0</v>
      </c>
      <c r="B195" s="179" t="s">
        <v>1</v>
      </c>
      <c r="C195" s="183" t="s">
        <v>2</v>
      </c>
      <c r="D195" s="184"/>
      <c r="E195" s="181" t="s">
        <v>3</v>
      </c>
      <c r="F195" s="190" t="s">
        <v>38</v>
      </c>
      <c r="G195" s="191"/>
      <c r="H195" s="185" t="s">
        <v>37</v>
      </c>
      <c r="I195" s="192" t="s">
        <v>150</v>
      </c>
      <c r="J195" s="193"/>
      <c r="K195" s="173" t="s">
        <v>48</v>
      </c>
      <c r="L195" s="153"/>
      <c r="M195" s="153"/>
      <c r="N195" s="153"/>
      <c r="O195" s="153"/>
      <c r="P195" s="153"/>
      <c r="Q195" s="153"/>
      <c r="S195" s="177" t="s">
        <v>0</v>
      </c>
      <c r="T195" s="179" t="s">
        <v>1</v>
      </c>
      <c r="U195" s="194" t="s">
        <v>2</v>
      </c>
      <c r="V195" s="195"/>
      <c r="W195" s="195"/>
      <c r="X195" s="196"/>
      <c r="Y195" s="181" t="s">
        <v>3</v>
      </c>
      <c r="Z195" s="197" t="s">
        <v>38</v>
      </c>
      <c r="AA195" s="197"/>
      <c r="AB195" s="185" t="s">
        <v>37</v>
      </c>
      <c r="AC195" s="192" t="s">
        <v>150</v>
      </c>
      <c r="AD195" s="193"/>
      <c r="AE195" s="171" t="s">
        <v>48</v>
      </c>
    </row>
    <row r="196" spans="1:31" ht="16.5" thickTop="1" thickBot="1" x14ac:dyDescent="0.3">
      <c r="A196" s="178"/>
      <c r="B196" s="180"/>
      <c r="C196" s="19" t="s">
        <v>4</v>
      </c>
      <c r="D196" s="19" t="s">
        <v>5</v>
      </c>
      <c r="E196" s="182"/>
      <c r="F196" s="78" t="s">
        <v>197</v>
      </c>
      <c r="G196" s="78" t="s">
        <v>198</v>
      </c>
      <c r="H196" s="186"/>
      <c r="I196" s="80" t="s">
        <v>197</v>
      </c>
      <c r="J196" s="79" t="s">
        <v>198</v>
      </c>
      <c r="K196" s="173"/>
      <c r="L196" s="153"/>
      <c r="M196" s="153"/>
      <c r="N196" s="153"/>
      <c r="O196" s="153"/>
      <c r="P196" s="153"/>
      <c r="Q196" s="153"/>
      <c r="S196" s="178"/>
      <c r="T196" s="180"/>
      <c r="U196" s="28" t="s">
        <v>44</v>
      </c>
      <c r="V196" s="19" t="s">
        <v>4</v>
      </c>
      <c r="W196" s="29" t="s">
        <v>45</v>
      </c>
      <c r="X196" s="19" t="s">
        <v>5</v>
      </c>
      <c r="Y196" s="182"/>
      <c r="Z196" s="78" t="s">
        <v>197</v>
      </c>
      <c r="AA196" s="52" t="s">
        <v>198</v>
      </c>
      <c r="AB196" s="186"/>
      <c r="AC196" s="79" t="s">
        <v>197</v>
      </c>
      <c r="AD196" s="80" t="s">
        <v>198</v>
      </c>
      <c r="AE196" s="172"/>
    </row>
    <row r="197" spans="1:31" ht="16.5" thickTop="1" thickBot="1" x14ac:dyDescent="0.3">
      <c r="A197" s="30">
        <v>1</v>
      </c>
      <c r="B197" s="1" t="s">
        <v>6</v>
      </c>
      <c r="C197" s="2">
        <v>87</v>
      </c>
      <c r="D197" s="2">
        <v>10</v>
      </c>
      <c r="E197" s="20">
        <f>C197*5+D197*9</f>
        <v>525</v>
      </c>
      <c r="F197" s="44">
        <f>'liczba dni zwłoki'!$E$5</f>
        <v>455</v>
      </c>
      <c r="G197" s="44">
        <f>'liczba dni zwłoki'!$F$5</f>
        <v>132</v>
      </c>
      <c r="H197" s="47">
        <f>ROUND(((E197*0.1*F197)/365)+((E197*0.08*G197)/365),0)</f>
        <v>81</v>
      </c>
      <c r="I197" s="45">
        <f>'liczba dni zwłoki'!$H$5</f>
        <v>323</v>
      </c>
      <c r="J197" s="45">
        <f>'liczba dni zwłoki'!$I$5</f>
        <v>130</v>
      </c>
      <c r="K197" s="46">
        <f>ROUND((((E197*0.1*I197)/365)+((E197*0.08*J197)/365)),0)</f>
        <v>61</v>
      </c>
      <c r="L197" s="154"/>
      <c r="M197" s="154"/>
      <c r="N197" s="154"/>
      <c r="O197" s="154"/>
      <c r="P197" s="154"/>
      <c r="Q197" s="154"/>
      <c r="S197" s="30">
        <v>11</v>
      </c>
      <c r="T197" s="1" t="s">
        <v>39</v>
      </c>
      <c r="U197" s="102">
        <v>87</v>
      </c>
      <c r="V197" s="81">
        <v>0</v>
      </c>
      <c r="W197" s="102">
        <v>7</v>
      </c>
      <c r="X197" s="82">
        <v>0</v>
      </c>
      <c r="Y197" s="20">
        <f>U197*6+V197*5+W197*10+X197*9</f>
        <v>592</v>
      </c>
      <c r="Z197" s="44">
        <f>'liczba dni zwłoki'!$E$15</f>
        <v>149</v>
      </c>
      <c r="AA197" s="44">
        <f>'liczba dni zwłoki'!$F$15</f>
        <v>132</v>
      </c>
      <c r="AB197" s="43">
        <f>ROUND((((Y197*0.1*Z197)/365)+((Y197*0.08*AA197)/365)),0)</f>
        <v>41</v>
      </c>
      <c r="AC197" s="45">
        <f>'liczba dni zwłoki'!$H$15</f>
        <v>106</v>
      </c>
      <c r="AD197" s="45">
        <f>'liczba dni zwłoki'!$I$15</f>
        <v>130</v>
      </c>
      <c r="AE197" s="45">
        <f>ROUND((((Y197*0.1*AC197)/365)+((Y197*0.08*AD197)/365)),0)</f>
        <v>34</v>
      </c>
    </row>
    <row r="198" spans="1:31" ht="16.5" thickTop="1" thickBot="1" x14ac:dyDescent="0.3">
      <c r="A198" s="30">
        <v>2</v>
      </c>
      <c r="B198" s="1" t="s">
        <v>7</v>
      </c>
      <c r="C198" s="2">
        <v>87</v>
      </c>
      <c r="D198" s="2">
        <v>10</v>
      </c>
      <c r="E198" s="20">
        <f>+C198*5+D198*9</f>
        <v>525</v>
      </c>
      <c r="F198" s="44">
        <f>'liczba dni zwłoki'!$E$6</f>
        <v>422</v>
      </c>
      <c r="G198" s="44">
        <f>'liczba dni zwłoki'!$F$6</f>
        <v>132</v>
      </c>
      <c r="H198" s="47">
        <f t="shared" ref="H198:H206" si="99">ROUND(((E198*0.1*F198)/365)+((E198*0.08*G198)/365),0)</f>
        <v>76</v>
      </c>
      <c r="I198" s="45">
        <f>'liczba dni zwłoki'!$H$6</f>
        <v>290</v>
      </c>
      <c r="J198" s="45">
        <f>'liczba dni zwłoki'!$I$6</f>
        <v>130</v>
      </c>
      <c r="K198" s="46">
        <f t="shared" ref="K198:K206" si="100">ROUND((((E198*0.1*I198)/365)+((E198*0.08*J198)/365)),0)</f>
        <v>57</v>
      </c>
      <c r="L198" s="154"/>
      <c r="M198" s="154"/>
      <c r="N198" s="154"/>
      <c r="O198" s="154"/>
      <c r="P198" s="154"/>
      <c r="Q198" s="154"/>
      <c r="S198" s="30">
        <v>12</v>
      </c>
      <c r="T198" s="1" t="s">
        <v>40</v>
      </c>
      <c r="U198" s="102">
        <v>87</v>
      </c>
      <c r="V198" s="81">
        <v>0</v>
      </c>
      <c r="W198" s="102">
        <v>7</v>
      </c>
      <c r="X198" s="82">
        <v>0</v>
      </c>
      <c r="Y198" s="20">
        <f t="shared" ref="Y198:Y205" si="101">U198*6+V198*5+W198*10+X198*9</f>
        <v>592</v>
      </c>
      <c r="Z198" s="44">
        <f>'liczba dni zwłoki'!$E$16</f>
        <v>120</v>
      </c>
      <c r="AA198" s="44">
        <f>'liczba dni zwłoki'!$F$16</f>
        <v>132</v>
      </c>
      <c r="AB198" s="43">
        <f t="shared" ref="AB198:AB204" si="102">ROUND((((Y198*0.1*Z198)/365)+((Y198*0.08*AA198)/365)),0)</f>
        <v>37</v>
      </c>
      <c r="AC198" s="45">
        <f>'liczba dni zwłoki'!$H$16</f>
        <v>77</v>
      </c>
      <c r="AD198" s="45">
        <f>'liczba dni zwłoki'!$I$16</f>
        <v>130</v>
      </c>
      <c r="AE198" s="45">
        <f t="shared" ref="AE198:AE204" si="103">ROUND((((Y198*0.1*AC198)/365)+((Y198*0.08*AD198)/365)),0)</f>
        <v>29</v>
      </c>
    </row>
    <row r="199" spans="1:31" ht="16.5" thickTop="1" thickBot="1" x14ac:dyDescent="0.3">
      <c r="A199" s="30">
        <v>3</v>
      </c>
      <c r="B199" s="1" t="s">
        <v>8</v>
      </c>
      <c r="C199" s="2">
        <v>91</v>
      </c>
      <c r="D199" s="2">
        <v>7</v>
      </c>
      <c r="E199" s="20">
        <f>C199*5+D199*9</f>
        <v>518</v>
      </c>
      <c r="F199" s="44">
        <f>'liczba dni zwłoki'!$E$7</f>
        <v>393</v>
      </c>
      <c r="G199" s="44">
        <f>'liczba dni zwłoki'!$F$7</f>
        <v>132</v>
      </c>
      <c r="H199" s="47">
        <f t="shared" si="99"/>
        <v>71</v>
      </c>
      <c r="I199" s="45">
        <f>'liczba dni zwłoki'!$H$7</f>
        <v>261</v>
      </c>
      <c r="J199" s="45">
        <f>'liczba dni zwłoki'!$I$7</f>
        <v>130</v>
      </c>
      <c r="K199" s="46">
        <f t="shared" si="100"/>
        <v>52</v>
      </c>
      <c r="L199" s="154"/>
      <c r="M199" s="154"/>
      <c r="N199" s="154"/>
      <c r="O199" s="154"/>
      <c r="P199" s="154"/>
      <c r="Q199" s="154"/>
      <c r="S199" s="30">
        <v>13</v>
      </c>
      <c r="T199" s="1" t="s">
        <v>41</v>
      </c>
      <c r="U199" s="102">
        <v>86</v>
      </c>
      <c r="V199" s="81">
        <v>0</v>
      </c>
      <c r="W199" s="102">
        <v>7</v>
      </c>
      <c r="X199" s="82">
        <v>0</v>
      </c>
      <c r="Y199" s="20">
        <f t="shared" si="101"/>
        <v>586</v>
      </c>
      <c r="Z199" s="44">
        <f>'liczba dni zwłoki'!$E$17</f>
        <v>90</v>
      </c>
      <c r="AA199" s="44">
        <f>'liczba dni zwłoki'!$F$17</f>
        <v>132</v>
      </c>
      <c r="AB199" s="43">
        <f t="shared" si="102"/>
        <v>31</v>
      </c>
      <c r="AC199" s="45">
        <f>'liczba dni zwłoki'!$H$17</f>
        <v>47</v>
      </c>
      <c r="AD199" s="45">
        <f>'liczba dni zwłoki'!$I$17</f>
        <v>130</v>
      </c>
      <c r="AE199" s="45">
        <f t="shared" si="103"/>
        <v>24</v>
      </c>
    </row>
    <row r="200" spans="1:31" ht="16.5" thickTop="1" thickBot="1" x14ac:dyDescent="0.3">
      <c r="A200" s="30">
        <v>4</v>
      </c>
      <c r="B200" s="1" t="s">
        <v>9</v>
      </c>
      <c r="C200" s="2">
        <v>91</v>
      </c>
      <c r="D200" s="2">
        <v>7</v>
      </c>
      <c r="E200" s="20">
        <f>C200*5+D200*9</f>
        <v>518</v>
      </c>
      <c r="F200" s="44">
        <f>'liczba dni zwłoki'!$E$8</f>
        <v>363</v>
      </c>
      <c r="G200" s="44">
        <f>'liczba dni zwłoki'!$F$8</f>
        <v>132</v>
      </c>
      <c r="H200" s="47">
        <f t="shared" si="99"/>
        <v>67</v>
      </c>
      <c r="I200" s="45">
        <f>'liczba dni zwłoki'!$H$8</f>
        <v>231</v>
      </c>
      <c r="J200" s="45">
        <f>'liczba dni zwłoki'!$I$8</f>
        <v>130</v>
      </c>
      <c r="K200" s="46">
        <f t="shared" si="100"/>
        <v>48</v>
      </c>
      <c r="L200" s="154"/>
      <c r="M200" s="154"/>
      <c r="N200" s="154"/>
      <c r="O200" s="154"/>
      <c r="P200" s="154"/>
      <c r="Q200" s="154"/>
      <c r="S200" s="30">
        <v>14</v>
      </c>
      <c r="T200" s="1" t="s">
        <v>42</v>
      </c>
      <c r="U200" s="102">
        <v>86</v>
      </c>
      <c r="V200" s="81">
        <v>0</v>
      </c>
      <c r="W200" s="102">
        <v>7</v>
      </c>
      <c r="X200" s="82">
        <v>0</v>
      </c>
      <c r="Y200" s="20">
        <f t="shared" si="101"/>
        <v>586</v>
      </c>
      <c r="Z200" s="44">
        <f>'liczba dni zwłoki'!$E$18</f>
        <v>58</v>
      </c>
      <c r="AA200" s="44">
        <f>'liczba dni zwłoki'!$F$18</f>
        <v>132</v>
      </c>
      <c r="AB200" s="43">
        <f t="shared" si="102"/>
        <v>26</v>
      </c>
      <c r="AC200" s="45">
        <f>'liczba dni zwłoki'!$H$18</f>
        <v>15</v>
      </c>
      <c r="AD200" s="45">
        <f>'liczba dni zwłoki'!$I$18</f>
        <v>130</v>
      </c>
      <c r="AE200" s="45">
        <f t="shared" si="103"/>
        <v>19</v>
      </c>
    </row>
    <row r="201" spans="1:31" ht="16.5" thickTop="1" thickBot="1" x14ac:dyDescent="0.3">
      <c r="A201" s="30">
        <v>5</v>
      </c>
      <c r="B201" s="1" t="s">
        <v>10</v>
      </c>
      <c r="C201" s="2">
        <v>90</v>
      </c>
      <c r="D201" s="2">
        <v>7</v>
      </c>
      <c r="E201" s="20">
        <f t="shared" ref="E201:E206" si="104">C201*5+D201*9</f>
        <v>513</v>
      </c>
      <c r="F201" s="44">
        <f>'liczba dni zwłoki'!$E$9</f>
        <v>330</v>
      </c>
      <c r="G201" s="44">
        <f>'liczba dni zwłoki'!$F$9</f>
        <v>132</v>
      </c>
      <c r="H201" s="47">
        <f t="shared" si="99"/>
        <v>61</v>
      </c>
      <c r="I201" s="45">
        <f>'liczba dni zwłoki'!$H$9</f>
        <v>198</v>
      </c>
      <c r="J201" s="45">
        <f>'liczba dni zwłoki'!$I$9</f>
        <v>130</v>
      </c>
      <c r="K201" s="46">
        <f t="shared" si="100"/>
        <v>42</v>
      </c>
      <c r="L201" s="154"/>
      <c r="M201" s="154"/>
      <c r="N201" s="154"/>
      <c r="O201" s="154"/>
      <c r="P201" s="154"/>
      <c r="Q201" s="154"/>
      <c r="S201" s="30">
        <v>15</v>
      </c>
      <c r="T201" s="1" t="s">
        <v>43</v>
      </c>
      <c r="U201" s="102">
        <v>84</v>
      </c>
      <c r="V201" s="81">
        <v>0</v>
      </c>
      <c r="W201" s="102">
        <v>7</v>
      </c>
      <c r="X201" s="82">
        <v>0</v>
      </c>
      <c r="Y201" s="20">
        <f t="shared" si="101"/>
        <v>574</v>
      </c>
      <c r="Z201" s="44">
        <f>'liczba dni zwłoki'!$E$19</f>
        <v>28</v>
      </c>
      <c r="AA201" s="44">
        <f>'liczba dni zwłoki'!$F$19</f>
        <v>132</v>
      </c>
      <c r="AB201" s="43">
        <f t="shared" si="102"/>
        <v>21</v>
      </c>
      <c r="AC201" s="45">
        <f>'liczba dni zwłoki'!$H$19</f>
        <v>0</v>
      </c>
      <c r="AD201" s="45">
        <f>'liczba dni zwłoki'!$I$19</f>
        <v>130</v>
      </c>
      <c r="AE201" s="45">
        <f t="shared" si="103"/>
        <v>16</v>
      </c>
    </row>
    <row r="202" spans="1:31" ht="16.5" thickTop="1" thickBot="1" x14ac:dyDescent="0.3">
      <c r="A202" s="30">
        <v>6</v>
      </c>
      <c r="B202" s="1" t="s">
        <v>11</v>
      </c>
      <c r="C202" s="2">
        <v>90</v>
      </c>
      <c r="D202" s="2">
        <v>7</v>
      </c>
      <c r="E202" s="20">
        <f t="shared" si="104"/>
        <v>513</v>
      </c>
      <c r="F202" s="44">
        <f>'liczba dni zwłoki'!$E$10</f>
        <v>302</v>
      </c>
      <c r="G202" s="44">
        <f>'liczba dni zwłoki'!$F$10</f>
        <v>132</v>
      </c>
      <c r="H202" s="47">
        <f t="shared" si="99"/>
        <v>57</v>
      </c>
      <c r="I202" s="45">
        <f>'liczba dni zwłoki'!$H$10</f>
        <v>170</v>
      </c>
      <c r="J202" s="45">
        <f>'liczba dni zwłoki'!$I$10</f>
        <v>130</v>
      </c>
      <c r="K202" s="46">
        <f t="shared" si="100"/>
        <v>39</v>
      </c>
      <c r="L202" s="154"/>
      <c r="M202" s="154"/>
      <c r="N202" s="154"/>
      <c r="O202" s="154"/>
      <c r="P202" s="154"/>
      <c r="Q202" s="154"/>
      <c r="S202" s="30">
        <v>16</v>
      </c>
      <c r="T202" s="1" t="s">
        <v>188</v>
      </c>
      <c r="U202" s="102">
        <v>84</v>
      </c>
      <c r="V202" s="81">
        <v>0</v>
      </c>
      <c r="W202" s="102">
        <v>7</v>
      </c>
      <c r="X202" s="82">
        <v>0</v>
      </c>
      <c r="Y202" s="20">
        <f t="shared" si="101"/>
        <v>574</v>
      </c>
      <c r="Z202" s="44">
        <f>'liczba dni zwłoki'!$E$20</f>
        <v>0</v>
      </c>
      <c r="AA202" s="44">
        <f>'liczba dni zwłoki'!$F$20</f>
        <v>130</v>
      </c>
      <c r="AB202" s="43">
        <f t="shared" si="102"/>
        <v>16</v>
      </c>
      <c r="AC202" s="45">
        <f>'liczba dni zwłoki'!$H$20</f>
        <v>0</v>
      </c>
      <c r="AD202" s="45">
        <f>'liczba dni zwłoki'!$I$20</f>
        <v>129</v>
      </c>
      <c r="AE202" s="45">
        <f t="shared" si="103"/>
        <v>16</v>
      </c>
    </row>
    <row r="203" spans="1:31" ht="16.5" thickTop="1" thickBot="1" x14ac:dyDescent="0.3">
      <c r="A203" s="30">
        <v>7</v>
      </c>
      <c r="B203" s="1" t="s">
        <v>12</v>
      </c>
      <c r="C203" s="2">
        <v>90</v>
      </c>
      <c r="D203" s="2">
        <v>7</v>
      </c>
      <c r="E203" s="20">
        <f t="shared" si="104"/>
        <v>513</v>
      </c>
      <c r="F203" s="44">
        <f>'liczba dni zwłoki'!$E$11</f>
        <v>271</v>
      </c>
      <c r="G203" s="44">
        <f>'liczba dni zwłoki'!$F$11</f>
        <v>132</v>
      </c>
      <c r="H203" s="47">
        <f t="shared" si="99"/>
        <v>53</v>
      </c>
      <c r="I203" s="45">
        <f>'liczba dni zwłoki'!$H$11</f>
        <v>144</v>
      </c>
      <c r="J203" s="45">
        <f>'liczba dni zwłoki'!$I$11</f>
        <v>130</v>
      </c>
      <c r="K203" s="46">
        <f t="shared" si="100"/>
        <v>35</v>
      </c>
      <c r="L203" s="154"/>
      <c r="M203" s="154"/>
      <c r="N203" s="154"/>
      <c r="O203" s="154"/>
      <c r="P203" s="154"/>
      <c r="Q203" s="154"/>
      <c r="S203" s="30">
        <v>17</v>
      </c>
      <c r="T203" s="1" t="s">
        <v>189</v>
      </c>
      <c r="U203" s="102">
        <v>83</v>
      </c>
      <c r="V203" s="81">
        <v>0</v>
      </c>
      <c r="W203" s="102">
        <v>7</v>
      </c>
      <c r="X203" s="82">
        <v>0</v>
      </c>
      <c r="Y203" s="20">
        <f t="shared" si="101"/>
        <v>568</v>
      </c>
      <c r="Z203" s="44">
        <f>'liczba dni zwłoki'!$E$21</f>
        <v>0</v>
      </c>
      <c r="AA203" s="44">
        <f>'liczba dni zwłoki'!$F$21</f>
        <v>99</v>
      </c>
      <c r="AB203" s="43">
        <f t="shared" si="102"/>
        <v>12</v>
      </c>
      <c r="AC203" s="45">
        <f>'liczba dni zwłoki'!$H$21</f>
        <v>0</v>
      </c>
      <c r="AD203" s="45">
        <f>'liczba dni zwłoki'!$I$21</f>
        <v>99</v>
      </c>
      <c r="AE203" s="45">
        <f t="shared" si="103"/>
        <v>12</v>
      </c>
    </row>
    <row r="204" spans="1:31" ht="16.5" thickTop="1" thickBot="1" x14ac:dyDescent="0.3">
      <c r="A204" s="30">
        <v>8</v>
      </c>
      <c r="B204" s="1" t="s">
        <v>13</v>
      </c>
      <c r="C204" s="2">
        <v>90</v>
      </c>
      <c r="D204" s="2">
        <v>7</v>
      </c>
      <c r="E204" s="20">
        <f t="shared" si="104"/>
        <v>513</v>
      </c>
      <c r="F204" s="44">
        <f>'liczba dni zwłoki'!$E$12</f>
        <v>240</v>
      </c>
      <c r="G204" s="44">
        <f>'liczba dni zwłoki'!$F$12</f>
        <v>132</v>
      </c>
      <c r="H204" s="47">
        <f t="shared" si="99"/>
        <v>49</v>
      </c>
      <c r="I204" s="45">
        <f>'liczba dni zwłoki'!$H$12</f>
        <v>144</v>
      </c>
      <c r="J204" s="45">
        <f>'liczba dni zwłoki'!$I$12</f>
        <v>130</v>
      </c>
      <c r="K204" s="46">
        <f t="shared" si="100"/>
        <v>35</v>
      </c>
      <c r="L204" s="154"/>
      <c r="M204" s="154"/>
      <c r="N204" s="154"/>
      <c r="O204" s="154"/>
      <c r="P204" s="154"/>
      <c r="Q204" s="154"/>
      <c r="S204" s="30">
        <v>18</v>
      </c>
      <c r="T204" s="1" t="s">
        <v>190</v>
      </c>
      <c r="U204" s="102">
        <v>83</v>
      </c>
      <c r="V204" s="81">
        <v>0</v>
      </c>
      <c r="W204" s="102">
        <v>7</v>
      </c>
      <c r="X204" s="82">
        <v>0</v>
      </c>
      <c r="Y204" s="20">
        <f t="shared" si="101"/>
        <v>568</v>
      </c>
      <c r="Z204" s="44">
        <f>'liczba dni zwłoki'!$E$22</f>
        <v>0</v>
      </c>
      <c r="AA204" s="44">
        <f>'liczba dni zwłoki'!$F$22</f>
        <v>69</v>
      </c>
      <c r="AB204" s="43">
        <f t="shared" si="102"/>
        <v>9</v>
      </c>
      <c r="AC204" s="45">
        <f>'liczba dni zwłoki'!$H$22</f>
        <v>0</v>
      </c>
      <c r="AD204" s="45">
        <f>'liczba dni zwłoki'!$I$22</f>
        <v>69</v>
      </c>
      <c r="AE204" s="45">
        <f t="shared" si="103"/>
        <v>9</v>
      </c>
    </row>
    <row r="205" spans="1:31" ht="17.25" customHeight="1" thickTop="1" thickBot="1" x14ac:dyDescent="0.3">
      <c r="A205" s="30">
        <v>9</v>
      </c>
      <c r="B205" s="1" t="s">
        <v>14</v>
      </c>
      <c r="C205" s="2">
        <v>90</v>
      </c>
      <c r="D205" s="2">
        <v>7</v>
      </c>
      <c r="E205" s="20">
        <f t="shared" si="104"/>
        <v>513</v>
      </c>
      <c r="F205" s="44">
        <f>'liczba dni zwłoki'!$E$13</f>
        <v>212</v>
      </c>
      <c r="G205" s="44">
        <f>'liczba dni zwłoki'!$F$13</f>
        <v>132</v>
      </c>
      <c r="H205" s="47">
        <f t="shared" si="99"/>
        <v>45</v>
      </c>
      <c r="I205" s="45">
        <f>'liczba dni zwłoki'!$H$13</f>
        <v>144</v>
      </c>
      <c r="J205" s="45">
        <f>'liczba dni zwłoki'!$I$13</f>
        <v>130</v>
      </c>
      <c r="K205" s="46">
        <f t="shared" si="100"/>
        <v>35</v>
      </c>
      <c r="L205" s="154"/>
      <c r="M205" s="154"/>
      <c r="N205" s="154"/>
      <c r="O205" s="154"/>
      <c r="P205" s="154"/>
      <c r="Q205" s="154"/>
      <c r="S205" s="30">
        <v>19</v>
      </c>
      <c r="T205" s="1" t="s">
        <v>240</v>
      </c>
      <c r="U205" s="122">
        <v>83</v>
      </c>
      <c r="V205" s="81">
        <v>0</v>
      </c>
      <c r="W205" s="122">
        <v>7</v>
      </c>
      <c r="X205" s="82">
        <v>0</v>
      </c>
      <c r="Y205" s="20">
        <f t="shared" si="101"/>
        <v>568</v>
      </c>
      <c r="Z205" s="44">
        <f>'liczba dni zwłoki'!$E$23</f>
        <v>0</v>
      </c>
      <c r="AA205" s="44">
        <f>'liczba dni zwłoki'!$F$23</f>
        <v>36</v>
      </c>
      <c r="AB205" s="43">
        <v>0</v>
      </c>
      <c r="AC205" s="45">
        <f>'liczba dni zwłoki'!$H$23</f>
        <v>0</v>
      </c>
      <c r="AD205" s="45">
        <f>'liczba dni zwłoki'!$I$23</f>
        <v>36</v>
      </c>
      <c r="AE205" s="45">
        <v>0</v>
      </c>
    </row>
    <row r="206" spans="1:31" ht="16.5" thickTop="1" thickBot="1" x14ac:dyDescent="0.3">
      <c r="A206" s="30">
        <v>10</v>
      </c>
      <c r="B206" s="1" t="s">
        <v>36</v>
      </c>
      <c r="C206" s="2">
        <v>90</v>
      </c>
      <c r="D206" s="22">
        <v>7</v>
      </c>
      <c r="E206" s="23">
        <f t="shared" si="104"/>
        <v>513</v>
      </c>
      <c r="F206" s="44">
        <f>'liczba dni zwłoki'!$E$14</f>
        <v>181</v>
      </c>
      <c r="G206" s="44">
        <f>'liczba dni zwłoki'!$F$14</f>
        <v>132</v>
      </c>
      <c r="H206" s="47">
        <f t="shared" si="99"/>
        <v>40</v>
      </c>
      <c r="I206" s="45">
        <f>'liczba dni zwłoki'!$H$14</f>
        <v>138</v>
      </c>
      <c r="J206" s="45">
        <f>'liczba dni zwłoki'!$I$14</f>
        <v>130</v>
      </c>
      <c r="K206" s="46">
        <f t="shared" si="100"/>
        <v>34</v>
      </c>
      <c r="L206" s="154"/>
      <c r="M206" s="154"/>
      <c r="N206" s="154"/>
      <c r="O206" s="154"/>
      <c r="P206" s="154"/>
      <c r="Q206" s="154"/>
      <c r="X206" s="24" t="s">
        <v>47</v>
      </c>
      <c r="Y206" s="33">
        <f>SUM(Y197:Y205)</f>
        <v>5208</v>
      </c>
      <c r="Z206" s="33"/>
      <c r="AA206" s="33"/>
      <c r="AB206" s="34">
        <f>SUM(AB197:AB205)</f>
        <v>193</v>
      </c>
      <c r="AC206" s="34"/>
      <c r="AD206" s="34"/>
      <c r="AE206" s="34">
        <f>SUM(AE197:AE205)</f>
        <v>159</v>
      </c>
    </row>
    <row r="207" spans="1:31" ht="16.5" thickTop="1" thickBot="1" x14ac:dyDescent="0.3">
      <c r="A207" s="12"/>
      <c r="B207" s="13"/>
      <c r="C207" s="14"/>
      <c r="D207" s="24" t="s">
        <v>47</v>
      </c>
      <c r="E207" s="35">
        <f>SUM(E197:E206)</f>
        <v>5164</v>
      </c>
      <c r="F207" s="35"/>
      <c r="G207" s="35"/>
      <c r="H207" s="25">
        <f>SUM(H197:H206)</f>
        <v>600</v>
      </c>
      <c r="I207" s="25"/>
      <c r="J207" s="25"/>
      <c r="K207" s="25">
        <f t="shared" ref="K207" si="105">SUM(K197:K206)</f>
        <v>438</v>
      </c>
      <c r="L207" s="155"/>
      <c r="M207" s="155"/>
      <c r="N207" s="155"/>
      <c r="O207" s="155"/>
      <c r="P207" s="155"/>
      <c r="Q207" s="155"/>
    </row>
    <row r="208" spans="1:31" ht="15.75" thickTop="1" x14ac:dyDescent="0.25">
      <c r="A208" s="3"/>
      <c r="B208" s="8"/>
      <c r="C208" s="4"/>
      <c r="D208" s="4"/>
      <c r="E208" s="15"/>
      <c r="F208" s="4"/>
      <c r="G208" s="4"/>
      <c r="H208" s="16"/>
      <c r="I208" s="16"/>
      <c r="J208" s="16"/>
    </row>
    <row r="209" spans="1:31" x14ac:dyDescent="0.25">
      <c r="A209" s="3"/>
      <c r="B209" s="8"/>
      <c r="C209" s="4"/>
      <c r="D209" s="4"/>
      <c r="E209" s="15"/>
      <c r="F209" s="4"/>
      <c r="G209" s="4"/>
      <c r="H209" s="16"/>
      <c r="I209" s="16"/>
      <c r="J209" s="16"/>
    </row>
    <row r="210" spans="1:31" x14ac:dyDescent="0.25">
      <c r="A210" s="3"/>
      <c r="B210" s="8"/>
      <c r="C210" s="4"/>
      <c r="D210" s="4"/>
      <c r="E210" s="15"/>
      <c r="F210" s="4"/>
      <c r="G210" s="4"/>
      <c r="H210" s="16"/>
      <c r="I210" s="16"/>
      <c r="J210" s="16"/>
    </row>
    <row r="211" spans="1:31" x14ac:dyDescent="0.25">
      <c r="A211" s="3"/>
      <c r="B211" s="8"/>
      <c r="C211" s="4"/>
      <c r="D211" s="4"/>
      <c r="E211" s="15"/>
      <c r="F211" s="4"/>
      <c r="G211" s="4"/>
      <c r="H211" s="16"/>
      <c r="I211" s="16"/>
      <c r="J211" s="16"/>
    </row>
    <row r="213" spans="1:31" ht="18.75" x14ac:dyDescent="0.3">
      <c r="A213" s="198" t="s">
        <v>161</v>
      </c>
      <c r="B213" s="198"/>
      <c r="C213" s="198"/>
      <c r="D213" s="198"/>
      <c r="E213" s="198"/>
      <c r="F213" s="198"/>
      <c r="G213" s="198"/>
      <c r="H213" s="198"/>
      <c r="I213" s="198"/>
      <c r="J213" s="198"/>
      <c r="K213" s="198"/>
      <c r="L213" s="134"/>
      <c r="M213" s="134"/>
      <c r="N213" s="134"/>
      <c r="O213" s="134"/>
      <c r="P213" s="134"/>
      <c r="Q213" s="134"/>
      <c r="R213" s="132"/>
      <c r="S213" s="198" t="s">
        <v>161</v>
      </c>
      <c r="T213" s="198"/>
      <c r="U213" s="198"/>
      <c r="V213" s="198"/>
      <c r="W213" s="198"/>
      <c r="X213" s="198"/>
      <c r="Y213" s="198"/>
      <c r="Z213" s="198"/>
      <c r="AA213" s="198"/>
      <c r="AB213" s="198"/>
      <c r="AC213" s="198"/>
      <c r="AD213" s="198"/>
      <c r="AE213" s="198"/>
    </row>
    <row r="214" spans="1:31" ht="15.75" thickBot="1" x14ac:dyDescent="0.3">
      <c r="C214" s="42"/>
      <c r="D214" s="42"/>
      <c r="H214" s="11"/>
      <c r="I214" s="11"/>
      <c r="J214" s="11"/>
      <c r="K214" s="11"/>
      <c r="L214" s="11"/>
      <c r="M214" s="11"/>
      <c r="N214" s="11"/>
      <c r="O214" s="11"/>
      <c r="P214" s="11"/>
      <c r="Q214" s="11"/>
    </row>
    <row r="215" spans="1:31" ht="36.75" customHeight="1" thickTop="1" thickBot="1" x14ac:dyDescent="0.3">
      <c r="F215" s="187" t="s">
        <v>152</v>
      </c>
      <c r="G215" s="188"/>
      <c r="H215" s="189"/>
      <c r="I215" s="174" t="s">
        <v>151</v>
      </c>
      <c r="J215" s="175"/>
      <c r="K215" s="176"/>
      <c r="L215" s="153"/>
      <c r="M215" s="153"/>
      <c r="N215" s="153"/>
      <c r="O215" s="153"/>
      <c r="P215" s="153"/>
      <c r="Q215" s="153"/>
      <c r="Z215" s="187" t="s">
        <v>152</v>
      </c>
      <c r="AA215" s="188"/>
      <c r="AB215" s="189"/>
      <c r="AC215" s="174" t="s">
        <v>151</v>
      </c>
      <c r="AD215" s="175"/>
      <c r="AE215" s="176"/>
    </row>
    <row r="216" spans="1:31" ht="48.75" customHeight="1" thickTop="1" thickBot="1" x14ac:dyDescent="0.3">
      <c r="A216" s="177" t="s">
        <v>0</v>
      </c>
      <c r="B216" s="179" t="s">
        <v>1</v>
      </c>
      <c r="C216" s="183" t="s">
        <v>2</v>
      </c>
      <c r="D216" s="184"/>
      <c r="E216" s="181" t="s">
        <v>3</v>
      </c>
      <c r="F216" s="190" t="s">
        <v>38</v>
      </c>
      <c r="G216" s="191"/>
      <c r="H216" s="185" t="s">
        <v>37</v>
      </c>
      <c r="I216" s="192" t="s">
        <v>150</v>
      </c>
      <c r="J216" s="193"/>
      <c r="K216" s="173" t="s">
        <v>48</v>
      </c>
      <c r="L216" s="153"/>
      <c r="M216" s="153"/>
      <c r="N216" s="153"/>
      <c r="O216" s="153"/>
      <c r="P216" s="153"/>
      <c r="Q216" s="153"/>
      <c r="S216" s="177" t="s">
        <v>0</v>
      </c>
      <c r="T216" s="179" t="s">
        <v>1</v>
      </c>
      <c r="U216" s="194" t="s">
        <v>2</v>
      </c>
      <c r="V216" s="195"/>
      <c r="W216" s="195"/>
      <c r="X216" s="196"/>
      <c r="Y216" s="181" t="s">
        <v>3</v>
      </c>
      <c r="Z216" s="197" t="s">
        <v>38</v>
      </c>
      <c r="AA216" s="197"/>
      <c r="AB216" s="185" t="s">
        <v>37</v>
      </c>
      <c r="AC216" s="192" t="s">
        <v>150</v>
      </c>
      <c r="AD216" s="193"/>
      <c r="AE216" s="171" t="s">
        <v>48</v>
      </c>
    </row>
    <row r="217" spans="1:31" ht="16.5" thickTop="1" thickBot="1" x14ac:dyDescent="0.3">
      <c r="A217" s="178"/>
      <c r="B217" s="180"/>
      <c r="C217" s="19" t="s">
        <v>4</v>
      </c>
      <c r="D217" s="19" t="s">
        <v>5</v>
      </c>
      <c r="E217" s="182"/>
      <c r="F217" s="78" t="s">
        <v>197</v>
      </c>
      <c r="G217" s="78" t="s">
        <v>198</v>
      </c>
      <c r="H217" s="186"/>
      <c r="I217" s="80" t="s">
        <v>197</v>
      </c>
      <c r="J217" s="79" t="s">
        <v>198</v>
      </c>
      <c r="K217" s="173"/>
      <c r="L217" s="153"/>
      <c r="M217" s="153"/>
      <c r="N217" s="153"/>
      <c r="O217" s="153"/>
      <c r="P217" s="153"/>
      <c r="Q217" s="153"/>
      <c r="S217" s="178"/>
      <c r="T217" s="180"/>
      <c r="U217" s="28" t="s">
        <v>44</v>
      </c>
      <c r="V217" s="19" t="s">
        <v>4</v>
      </c>
      <c r="W217" s="29" t="s">
        <v>45</v>
      </c>
      <c r="X217" s="19" t="s">
        <v>5</v>
      </c>
      <c r="Y217" s="182"/>
      <c r="Z217" s="78" t="s">
        <v>197</v>
      </c>
      <c r="AA217" s="52" t="s">
        <v>198</v>
      </c>
      <c r="AB217" s="186"/>
      <c r="AC217" s="79" t="s">
        <v>197</v>
      </c>
      <c r="AD217" s="80" t="s">
        <v>198</v>
      </c>
      <c r="AE217" s="172"/>
    </row>
    <row r="218" spans="1:31" ht="16.5" thickTop="1" thickBot="1" x14ac:dyDescent="0.3">
      <c r="A218" s="30">
        <v>1</v>
      </c>
      <c r="B218" s="1" t="s">
        <v>6</v>
      </c>
      <c r="C218" s="2">
        <v>84</v>
      </c>
      <c r="D218" s="2">
        <v>3</v>
      </c>
      <c r="E218" s="20">
        <f>C218*5+D218*9</f>
        <v>447</v>
      </c>
      <c r="F218" s="44">
        <f>'liczba dni zwłoki'!$E$5</f>
        <v>455</v>
      </c>
      <c r="G218" s="44">
        <f>'liczba dni zwłoki'!$F$5</f>
        <v>132</v>
      </c>
      <c r="H218" s="47">
        <f>ROUND(((E218*0.1*F218)/365)+((E218*0.08*G218)/365),0)</f>
        <v>69</v>
      </c>
      <c r="I218" s="45">
        <f>'liczba dni zwłoki'!$H$5</f>
        <v>323</v>
      </c>
      <c r="J218" s="45">
        <f>'liczba dni zwłoki'!$I$5</f>
        <v>130</v>
      </c>
      <c r="K218" s="46">
        <f>ROUND((((E218*0.1*I218)/365)+((E218*0.08*J218)/365)),0)</f>
        <v>52</v>
      </c>
      <c r="L218" s="154"/>
      <c r="M218" s="154"/>
      <c r="N218" s="154"/>
      <c r="O218" s="154"/>
      <c r="P218" s="154"/>
      <c r="Q218" s="154"/>
      <c r="S218" s="30">
        <v>11</v>
      </c>
      <c r="T218" s="1" t="s">
        <v>39</v>
      </c>
      <c r="U218" s="103">
        <v>83</v>
      </c>
      <c r="V218" s="81">
        <v>0</v>
      </c>
      <c r="W218" s="103">
        <v>3</v>
      </c>
      <c r="X218" s="82">
        <v>0</v>
      </c>
      <c r="Y218" s="20">
        <f>U218*6+V218*5+W218*10+X218*9</f>
        <v>528</v>
      </c>
      <c r="Z218" s="44">
        <f>'liczba dni zwłoki'!$E$15</f>
        <v>149</v>
      </c>
      <c r="AA218" s="44">
        <f>'liczba dni zwłoki'!$F$15</f>
        <v>132</v>
      </c>
      <c r="AB218" s="43">
        <f>ROUND((((Y218*0.1*Z218)/365)+((Y218*0.08*AA218)/365)),0)</f>
        <v>37</v>
      </c>
      <c r="AC218" s="45">
        <f>'liczba dni zwłoki'!$H$15</f>
        <v>106</v>
      </c>
      <c r="AD218" s="45">
        <f>'liczba dni zwłoki'!$I$15</f>
        <v>130</v>
      </c>
      <c r="AE218" s="45">
        <f>ROUND((((Y218*0.1*AC218)/365)+((Y218*0.08*AD218)/365)),0)</f>
        <v>30</v>
      </c>
    </row>
    <row r="219" spans="1:31" ht="16.5" thickTop="1" thickBot="1" x14ac:dyDescent="0.3">
      <c r="A219" s="30">
        <v>2</v>
      </c>
      <c r="B219" s="1" t="s">
        <v>7</v>
      </c>
      <c r="C219" s="2">
        <v>84</v>
      </c>
      <c r="D219" s="2">
        <v>3</v>
      </c>
      <c r="E219" s="20">
        <f>+C219*5+D219*9</f>
        <v>447</v>
      </c>
      <c r="F219" s="44">
        <f>'liczba dni zwłoki'!$E$6</f>
        <v>422</v>
      </c>
      <c r="G219" s="44">
        <f>'liczba dni zwłoki'!$F$6</f>
        <v>132</v>
      </c>
      <c r="H219" s="47">
        <f t="shared" ref="H219:H227" si="106">ROUND(((E219*0.1*F219)/365)+((E219*0.08*G219)/365),0)</f>
        <v>65</v>
      </c>
      <c r="I219" s="45">
        <f>'liczba dni zwłoki'!$H$6</f>
        <v>290</v>
      </c>
      <c r="J219" s="45">
        <f>'liczba dni zwłoki'!$I$6</f>
        <v>130</v>
      </c>
      <c r="K219" s="46">
        <f t="shared" ref="K219:K227" si="107">ROUND((((E219*0.1*I219)/365)+((E219*0.08*J219)/365)),0)</f>
        <v>48</v>
      </c>
      <c r="L219" s="154"/>
      <c r="M219" s="154"/>
      <c r="N219" s="154"/>
      <c r="O219" s="154"/>
      <c r="P219" s="154"/>
      <c r="Q219" s="154"/>
      <c r="S219" s="30">
        <v>12</v>
      </c>
      <c r="T219" s="1" t="s">
        <v>40</v>
      </c>
      <c r="U219" s="103">
        <v>83</v>
      </c>
      <c r="V219" s="81">
        <v>0</v>
      </c>
      <c r="W219" s="103">
        <v>3</v>
      </c>
      <c r="X219" s="82">
        <v>0</v>
      </c>
      <c r="Y219" s="20">
        <f t="shared" ref="Y219:Y226" si="108">U219*6+V219*5+W219*10+X219*9</f>
        <v>528</v>
      </c>
      <c r="Z219" s="44">
        <f>'liczba dni zwłoki'!$E$16</f>
        <v>120</v>
      </c>
      <c r="AA219" s="44">
        <f>'liczba dni zwłoki'!$F$16</f>
        <v>132</v>
      </c>
      <c r="AB219" s="43">
        <f t="shared" ref="AB219:AB225" si="109">ROUND((((Y219*0.1*Z219)/365)+((Y219*0.08*AA219)/365)),0)</f>
        <v>33</v>
      </c>
      <c r="AC219" s="45">
        <f>'liczba dni zwłoki'!$H$16</f>
        <v>77</v>
      </c>
      <c r="AD219" s="45">
        <f>'liczba dni zwłoki'!$I$16</f>
        <v>130</v>
      </c>
      <c r="AE219" s="45">
        <f t="shared" ref="AE219:AE225" si="110">ROUND((((Y219*0.1*AC219)/365)+((Y219*0.08*AD219)/365)),0)</f>
        <v>26</v>
      </c>
    </row>
    <row r="220" spans="1:31" ht="16.5" thickTop="1" thickBot="1" x14ac:dyDescent="0.3">
      <c r="A220" s="30">
        <v>3</v>
      </c>
      <c r="B220" s="1" t="s">
        <v>8</v>
      </c>
      <c r="C220" s="2">
        <v>83</v>
      </c>
      <c r="D220" s="2">
        <v>3</v>
      </c>
      <c r="E220" s="20">
        <f>C220*5+D220*9</f>
        <v>442</v>
      </c>
      <c r="F220" s="44">
        <f>'liczba dni zwłoki'!$E$7</f>
        <v>393</v>
      </c>
      <c r="G220" s="44">
        <f>'liczba dni zwłoki'!$F$7</f>
        <v>132</v>
      </c>
      <c r="H220" s="47">
        <f t="shared" si="106"/>
        <v>60</v>
      </c>
      <c r="I220" s="45">
        <f>'liczba dni zwłoki'!$H$7</f>
        <v>261</v>
      </c>
      <c r="J220" s="45">
        <f>'liczba dni zwłoki'!$I$7</f>
        <v>130</v>
      </c>
      <c r="K220" s="46">
        <f t="shared" si="107"/>
        <v>44</v>
      </c>
      <c r="L220" s="154"/>
      <c r="M220" s="154"/>
      <c r="N220" s="154"/>
      <c r="O220" s="154"/>
      <c r="P220" s="154"/>
      <c r="Q220" s="154"/>
      <c r="S220" s="30">
        <v>13</v>
      </c>
      <c r="T220" s="1" t="s">
        <v>41</v>
      </c>
      <c r="U220" s="103">
        <v>83</v>
      </c>
      <c r="V220" s="81">
        <v>0</v>
      </c>
      <c r="W220" s="103">
        <v>3</v>
      </c>
      <c r="X220" s="82">
        <v>0</v>
      </c>
      <c r="Y220" s="20">
        <f t="shared" si="108"/>
        <v>528</v>
      </c>
      <c r="Z220" s="44">
        <f>'liczba dni zwłoki'!$E$17</f>
        <v>90</v>
      </c>
      <c r="AA220" s="44">
        <f>'liczba dni zwłoki'!$F$17</f>
        <v>132</v>
      </c>
      <c r="AB220" s="43">
        <f t="shared" si="109"/>
        <v>28</v>
      </c>
      <c r="AC220" s="45">
        <f>'liczba dni zwłoki'!$H$17</f>
        <v>47</v>
      </c>
      <c r="AD220" s="45">
        <f>'liczba dni zwłoki'!$I$17</f>
        <v>130</v>
      </c>
      <c r="AE220" s="45">
        <f t="shared" si="110"/>
        <v>22</v>
      </c>
    </row>
    <row r="221" spans="1:31" ht="16.5" thickTop="1" thickBot="1" x14ac:dyDescent="0.3">
      <c r="A221" s="30">
        <v>4</v>
      </c>
      <c r="B221" s="1" t="s">
        <v>9</v>
      </c>
      <c r="C221" s="2">
        <v>83</v>
      </c>
      <c r="D221" s="2">
        <v>3</v>
      </c>
      <c r="E221" s="20">
        <f>C221*5+D221*9</f>
        <v>442</v>
      </c>
      <c r="F221" s="44">
        <f>'liczba dni zwłoki'!$E$8</f>
        <v>363</v>
      </c>
      <c r="G221" s="44">
        <f>'liczba dni zwłoki'!$F$8</f>
        <v>132</v>
      </c>
      <c r="H221" s="47">
        <f t="shared" si="106"/>
        <v>57</v>
      </c>
      <c r="I221" s="45">
        <f>'liczba dni zwłoki'!$H$8</f>
        <v>231</v>
      </c>
      <c r="J221" s="45">
        <f>'liczba dni zwłoki'!$I$8</f>
        <v>130</v>
      </c>
      <c r="K221" s="46">
        <f t="shared" si="107"/>
        <v>41</v>
      </c>
      <c r="L221" s="154"/>
      <c r="M221" s="154"/>
      <c r="N221" s="154"/>
      <c r="O221" s="154"/>
      <c r="P221" s="154"/>
      <c r="Q221" s="154"/>
      <c r="S221" s="30">
        <v>14</v>
      </c>
      <c r="T221" s="1" t="s">
        <v>42</v>
      </c>
      <c r="U221" s="103">
        <v>82</v>
      </c>
      <c r="V221" s="81">
        <v>0</v>
      </c>
      <c r="W221" s="103">
        <v>3</v>
      </c>
      <c r="X221" s="82">
        <v>0</v>
      </c>
      <c r="Y221" s="20">
        <f t="shared" si="108"/>
        <v>522</v>
      </c>
      <c r="Z221" s="44">
        <f>'liczba dni zwłoki'!$E$18</f>
        <v>58</v>
      </c>
      <c r="AA221" s="44">
        <f>'liczba dni zwłoki'!$F$18</f>
        <v>132</v>
      </c>
      <c r="AB221" s="43">
        <f t="shared" si="109"/>
        <v>23</v>
      </c>
      <c r="AC221" s="45">
        <f>'liczba dni zwłoki'!$H$18</f>
        <v>15</v>
      </c>
      <c r="AD221" s="45">
        <f>'liczba dni zwłoki'!$I$18</f>
        <v>130</v>
      </c>
      <c r="AE221" s="45">
        <f t="shared" si="110"/>
        <v>17</v>
      </c>
    </row>
    <row r="222" spans="1:31" ht="16.5" thickTop="1" thickBot="1" x14ac:dyDescent="0.3">
      <c r="A222" s="30">
        <v>5</v>
      </c>
      <c r="B222" s="1" t="s">
        <v>10</v>
      </c>
      <c r="C222" s="2">
        <v>83</v>
      </c>
      <c r="D222" s="2">
        <v>3</v>
      </c>
      <c r="E222" s="20">
        <f t="shared" ref="E222:E227" si="111">C222*5+D222*9</f>
        <v>442</v>
      </c>
      <c r="F222" s="44">
        <f>'liczba dni zwłoki'!$E$9</f>
        <v>330</v>
      </c>
      <c r="G222" s="44">
        <f>'liczba dni zwłoki'!$F$9</f>
        <v>132</v>
      </c>
      <c r="H222" s="47">
        <f t="shared" si="106"/>
        <v>53</v>
      </c>
      <c r="I222" s="45">
        <f>'liczba dni zwłoki'!$H$9</f>
        <v>198</v>
      </c>
      <c r="J222" s="45">
        <f>'liczba dni zwłoki'!$I$9</f>
        <v>130</v>
      </c>
      <c r="K222" s="46">
        <f t="shared" si="107"/>
        <v>37</v>
      </c>
      <c r="L222" s="154"/>
      <c r="M222" s="154"/>
      <c r="N222" s="154"/>
      <c r="O222" s="154"/>
      <c r="P222" s="154"/>
      <c r="Q222" s="154"/>
      <c r="S222" s="30">
        <v>15</v>
      </c>
      <c r="T222" s="1" t="s">
        <v>43</v>
      </c>
      <c r="U222" s="103">
        <v>82</v>
      </c>
      <c r="V222" s="81">
        <v>0</v>
      </c>
      <c r="W222" s="103">
        <v>3</v>
      </c>
      <c r="X222" s="82">
        <v>0</v>
      </c>
      <c r="Y222" s="20">
        <f t="shared" si="108"/>
        <v>522</v>
      </c>
      <c r="Z222" s="44">
        <f>'liczba dni zwłoki'!$E$19</f>
        <v>28</v>
      </c>
      <c r="AA222" s="44">
        <f>'liczba dni zwłoki'!$F$19</f>
        <v>132</v>
      </c>
      <c r="AB222" s="43">
        <f t="shared" si="109"/>
        <v>19</v>
      </c>
      <c r="AC222" s="45">
        <f>'liczba dni zwłoki'!$H$19</f>
        <v>0</v>
      </c>
      <c r="AD222" s="45">
        <f>'liczba dni zwłoki'!$I$19</f>
        <v>130</v>
      </c>
      <c r="AE222" s="45">
        <f t="shared" si="110"/>
        <v>15</v>
      </c>
    </row>
    <row r="223" spans="1:31" ht="16.5" thickTop="1" thickBot="1" x14ac:dyDescent="0.3">
      <c r="A223" s="30">
        <v>6</v>
      </c>
      <c r="B223" s="1" t="s">
        <v>11</v>
      </c>
      <c r="C223" s="2">
        <v>83</v>
      </c>
      <c r="D223" s="2">
        <v>3</v>
      </c>
      <c r="E223" s="20">
        <f t="shared" si="111"/>
        <v>442</v>
      </c>
      <c r="F223" s="44">
        <f>'liczba dni zwłoki'!$E$10</f>
        <v>302</v>
      </c>
      <c r="G223" s="44">
        <f>'liczba dni zwłoki'!$F$10</f>
        <v>132</v>
      </c>
      <c r="H223" s="47">
        <f t="shared" si="106"/>
        <v>49</v>
      </c>
      <c r="I223" s="45">
        <f>'liczba dni zwłoki'!$H$10</f>
        <v>170</v>
      </c>
      <c r="J223" s="45">
        <f>'liczba dni zwłoki'!$I$10</f>
        <v>130</v>
      </c>
      <c r="K223" s="46">
        <f t="shared" si="107"/>
        <v>33</v>
      </c>
      <c r="L223" s="154"/>
      <c r="M223" s="154"/>
      <c r="N223" s="154"/>
      <c r="O223" s="154"/>
      <c r="P223" s="154"/>
      <c r="Q223" s="154"/>
      <c r="S223" s="30">
        <v>16</v>
      </c>
      <c r="T223" s="1" t="s">
        <v>188</v>
      </c>
      <c r="U223" s="103">
        <v>82</v>
      </c>
      <c r="V223" s="81">
        <v>0</v>
      </c>
      <c r="W223" s="103">
        <v>3</v>
      </c>
      <c r="X223" s="82">
        <v>0</v>
      </c>
      <c r="Y223" s="20">
        <f t="shared" si="108"/>
        <v>522</v>
      </c>
      <c r="Z223" s="44">
        <f>'liczba dni zwłoki'!$E$20</f>
        <v>0</v>
      </c>
      <c r="AA223" s="44">
        <f>'liczba dni zwłoki'!$F$20</f>
        <v>130</v>
      </c>
      <c r="AB223" s="43">
        <f t="shared" si="109"/>
        <v>15</v>
      </c>
      <c r="AC223" s="45">
        <f>'liczba dni zwłoki'!$H$20</f>
        <v>0</v>
      </c>
      <c r="AD223" s="45">
        <f>'liczba dni zwłoki'!$I$20</f>
        <v>129</v>
      </c>
      <c r="AE223" s="45">
        <f t="shared" si="110"/>
        <v>15</v>
      </c>
    </row>
    <row r="224" spans="1:31" ht="16.5" thickTop="1" thickBot="1" x14ac:dyDescent="0.3">
      <c r="A224" s="30">
        <v>7</v>
      </c>
      <c r="B224" s="1" t="s">
        <v>12</v>
      </c>
      <c r="C224" s="2">
        <v>83</v>
      </c>
      <c r="D224" s="2">
        <v>3</v>
      </c>
      <c r="E224" s="20">
        <f t="shared" si="111"/>
        <v>442</v>
      </c>
      <c r="F224" s="44">
        <f>'liczba dni zwłoki'!$E$11</f>
        <v>271</v>
      </c>
      <c r="G224" s="44">
        <f>'liczba dni zwłoki'!$F$11</f>
        <v>132</v>
      </c>
      <c r="H224" s="47">
        <f t="shared" si="106"/>
        <v>46</v>
      </c>
      <c r="I224" s="45">
        <f>'liczba dni zwłoki'!$H$11</f>
        <v>144</v>
      </c>
      <c r="J224" s="45">
        <f>'liczba dni zwłoki'!$I$11</f>
        <v>130</v>
      </c>
      <c r="K224" s="46">
        <f t="shared" si="107"/>
        <v>30</v>
      </c>
      <c r="L224" s="154"/>
      <c r="M224" s="154"/>
      <c r="N224" s="154"/>
      <c r="O224" s="154"/>
      <c r="P224" s="154"/>
      <c r="Q224" s="154"/>
      <c r="S224" s="30">
        <v>17</v>
      </c>
      <c r="T224" s="1" t="s">
        <v>189</v>
      </c>
      <c r="U224" s="103">
        <v>82</v>
      </c>
      <c r="V224" s="81">
        <v>0</v>
      </c>
      <c r="W224" s="103">
        <v>3</v>
      </c>
      <c r="X224" s="82">
        <v>0</v>
      </c>
      <c r="Y224" s="20">
        <f t="shared" si="108"/>
        <v>522</v>
      </c>
      <c r="Z224" s="44">
        <f>'liczba dni zwłoki'!$E$21</f>
        <v>0</v>
      </c>
      <c r="AA224" s="44">
        <f>'liczba dni zwłoki'!$F$21</f>
        <v>99</v>
      </c>
      <c r="AB224" s="43">
        <f t="shared" si="109"/>
        <v>11</v>
      </c>
      <c r="AC224" s="45">
        <f>'liczba dni zwłoki'!$H$21</f>
        <v>0</v>
      </c>
      <c r="AD224" s="45">
        <f>'liczba dni zwłoki'!$I$21</f>
        <v>99</v>
      </c>
      <c r="AE224" s="45">
        <f t="shared" si="110"/>
        <v>11</v>
      </c>
    </row>
    <row r="225" spans="1:31" ht="15" customHeight="1" thickTop="1" thickBot="1" x14ac:dyDescent="0.3">
      <c r="A225" s="30">
        <v>8</v>
      </c>
      <c r="B225" s="1" t="s">
        <v>13</v>
      </c>
      <c r="C225" s="2">
        <v>83</v>
      </c>
      <c r="D225" s="2">
        <v>3</v>
      </c>
      <c r="E225" s="20">
        <f t="shared" si="111"/>
        <v>442</v>
      </c>
      <c r="F225" s="44">
        <f>'liczba dni zwłoki'!$E$12</f>
        <v>240</v>
      </c>
      <c r="G225" s="44">
        <f>'liczba dni zwłoki'!$F$12</f>
        <v>132</v>
      </c>
      <c r="H225" s="47">
        <f t="shared" si="106"/>
        <v>42</v>
      </c>
      <c r="I225" s="45">
        <f>'liczba dni zwłoki'!$H$12</f>
        <v>144</v>
      </c>
      <c r="J225" s="45">
        <f>'liczba dni zwłoki'!$I$12</f>
        <v>130</v>
      </c>
      <c r="K225" s="46">
        <f t="shared" si="107"/>
        <v>30</v>
      </c>
      <c r="L225" s="154"/>
      <c r="M225" s="154"/>
      <c r="N225" s="154"/>
      <c r="O225" s="154"/>
      <c r="P225" s="154"/>
      <c r="Q225" s="154"/>
      <c r="S225" s="30">
        <v>18</v>
      </c>
      <c r="T225" s="1" t="s">
        <v>190</v>
      </c>
      <c r="U225" s="103">
        <v>82</v>
      </c>
      <c r="V225" s="81">
        <v>0</v>
      </c>
      <c r="W225" s="103">
        <v>3</v>
      </c>
      <c r="X225" s="82">
        <v>0</v>
      </c>
      <c r="Y225" s="20">
        <f t="shared" si="108"/>
        <v>522</v>
      </c>
      <c r="Z225" s="44">
        <f>'liczba dni zwłoki'!$E$22</f>
        <v>0</v>
      </c>
      <c r="AA225" s="44">
        <f>'liczba dni zwłoki'!$F$22</f>
        <v>69</v>
      </c>
      <c r="AB225" s="43">
        <f t="shared" si="109"/>
        <v>8</v>
      </c>
      <c r="AC225" s="45">
        <f>'liczba dni zwłoki'!$H$22</f>
        <v>0</v>
      </c>
      <c r="AD225" s="45">
        <f>'liczba dni zwłoki'!$I$22</f>
        <v>69</v>
      </c>
      <c r="AE225" s="45">
        <f t="shared" si="110"/>
        <v>8</v>
      </c>
    </row>
    <row r="226" spans="1:31" ht="16.5" thickTop="1" thickBot="1" x14ac:dyDescent="0.3">
      <c r="A226" s="30">
        <v>9</v>
      </c>
      <c r="B226" s="1" t="s">
        <v>14</v>
      </c>
      <c r="C226" s="2">
        <v>83</v>
      </c>
      <c r="D226" s="2">
        <v>3</v>
      </c>
      <c r="E226" s="20">
        <f t="shared" si="111"/>
        <v>442</v>
      </c>
      <c r="F226" s="44">
        <f>'liczba dni zwłoki'!$E$13</f>
        <v>212</v>
      </c>
      <c r="G226" s="44">
        <f>'liczba dni zwłoki'!$F$13</f>
        <v>132</v>
      </c>
      <c r="H226" s="47">
        <f t="shared" si="106"/>
        <v>38</v>
      </c>
      <c r="I226" s="45">
        <f>'liczba dni zwłoki'!$H$13</f>
        <v>144</v>
      </c>
      <c r="J226" s="45">
        <f>'liczba dni zwłoki'!$I$13</f>
        <v>130</v>
      </c>
      <c r="K226" s="46">
        <f t="shared" si="107"/>
        <v>30</v>
      </c>
      <c r="L226" s="154"/>
      <c r="M226" s="154"/>
      <c r="N226" s="154"/>
      <c r="O226" s="154"/>
      <c r="P226" s="154"/>
      <c r="Q226" s="154"/>
      <c r="S226" s="30">
        <v>19</v>
      </c>
      <c r="T226" s="1" t="s">
        <v>240</v>
      </c>
      <c r="U226" s="122">
        <v>82</v>
      </c>
      <c r="V226" s="81">
        <v>0</v>
      </c>
      <c r="W226" s="122">
        <v>3</v>
      </c>
      <c r="X226" s="82">
        <v>0</v>
      </c>
      <c r="Y226" s="20">
        <f t="shared" si="108"/>
        <v>522</v>
      </c>
      <c r="Z226" s="44">
        <f>'liczba dni zwłoki'!$E$23</f>
        <v>0</v>
      </c>
      <c r="AA226" s="44">
        <f>'liczba dni zwłoki'!$F$23</f>
        <v>36</v>
      </c>
      <c r="AB226" s="43">
        <v>0</v>
      </c>
      <c r="AC226" s="45">
        <f>'liczba dni zwłoki'!$H$23</f>
        <v>0</v>
      </c>
      <c r="AD226" s="45">
        <f>'liczba dni zwłoki'!$I$23</f>
        <v>36</v>
      </c>
      <c r="AE226" s="45">
        <v>0</v>
      </c>
    </row>
    <row r="227" spans="1:31" ht="16.5" thickTop="1" thickBot="1" x14ac:dyDescent="0.3">
      <c r="A227" s="30">
        <v>10</v>
      </c>
      <c r="B227" s="1" t="s">
        <v>36</v>
      </c>
      <c r="C227" s="2">
        <v>83</v>
      </c>
      <c r="D227" s="22">
        <v>3</v>
      </c>
      <c r="E227" s="23">
        <f t="shared" si="111"/>
        <v>442</v>
      </c>
      <c r="F227" s="44">
        <f>'liczba dni zwłoki'!$E$14</f>
        <v>181</v>
      </c>
      <c r="G227" s="44">
        <f>'liczba dni zwłoki'!$F$14</f>
        <v>132</v>
      </c>
      <c r="H227" s="47">
        <f t="shared" si="106"/>
        <v>35</v>
      </c>
      <c r="I227" s="45">
        <f>'liczba dni zwłoki'!$H$14</f>
        <v>138</v>
      </c>
      <c r="J227" s="45">
        <f>'liczba dni zwłoki'!$I$14</f>
        <v>130</v>
      </c>
      <c r="K227" s="46">
        <f t="shared" si="107"/>
        <v>29</v>
      </c>
      <c r="L227" s="154"/>
      <c r="M227" s="154"/>
      <c r="N227" s="154"/>
      <c r="O227" s="154"/>
      <c r="P227" s="154"/>
      <c r="Q227" s="154"/>
      <c r="X227" s="24" t="s">
        <v>47</v>
      </c>
      <c r="Y227" s="33">
        <f>SUM(Y218:Y226)</f>
        <v>4716</v>
      </c>
      <c r="Z227" s="33"/>
      <c r="AA227" s="33"/>
      <c r="AB227" s="34">
        <f>SUM(AB218:AB226)</f>
        <v>174</v>
      </c>
      <c r="AC227" s="34"/>
      <c r="AD227" s="34"/>
      <c r="AE227" s="34">
        <f>SUM(AE218:AE226)</f>
        <v>144</v>
      </c>
    </row>
    <row r="228" spans="1:31" ht="16.5" thickTop="1" thickBot="1" x14ac:dyDescent="0.3">
      <c r="A228" s="12"/>
      <c r="B228" s="13"/>
      <c r="C228" s="14"/>
      <c r="D228" s="24" t="s">
        <v>47</v>
      </c>
      <c r="E228" s="35">
        <f>SUM(E218:E227)</f>
        <v>4430</v>
      </c>
      <c r="F228" s="35"/>
      <c r="G228" s="35"/>
      <c r="H228" s="25">
        <f>SUM(H218:H227)</f>
        <v>514</v>
      </c>
      <c r="I228" s="25"/>
      <c r="J228" s="25"/>
      <c r="K228" s="25">
        <f t="shared" ref="K228" si="112">SUM(K218:K227)</f>
        <v>374</v>
      </c>
      <c r="L228" s="155"/>
      <c r="M228" s="155"/>
      <c r="N228" s="155"/>
      <c r="O228" s="155"/>
      <c r="P228" s="155"/>
      <c r="Q228" s="155"/>
    </row>
    <row r="229" spans="1:31" ht="15.75" thickTop="1" x14ac:dyDescent="0.25">
      <c r="A229" s="3"/>
      <c r="B229" s="8"/>
      <c r="C229" s="4"/>
      <c r="D229" s="4"/>
      <c r="E229" s="15"/>
      <c r="F229" s="4"/>
      <c r="G229" s="4"/>
      <c r="H229" s="16"/>
      <c r="I229" s="16"/>
      <c r="J229" s="16"/>
    </row>
    <row r="230" spans="1:31" x14ac:dyDescent="0.25">
      <c r="A230" s="3"/>
      <c r="B230" s="8"/>
      <c r="C230" s="4"/>
      <c r="D230" s="4"/>
      <c r="E230" s="15"/>
      <c r="F230" s="4"/>
      <c r="G230" s="4"/>
      <c r="H230" s="16"/>
      <c r="I230" s="16"/>
      <c r="J230" s="16"/>
    </row>
    <row r="231" spans="1:31" x14ac:dyDescent="0.25">
      <c r="A231" s="3"/>
      <c r="B231" s="8"/>
      <c r="C231" s="4"/>
      <c r="D231" s="4"/>
      <c r="E231" s="15"/>
      <c r="F231" s="4"/>
      <c r="G231" s="4"/>
      <c r="H231" s="16"/>
      <c r="I231" s="16"/>
      <c r="J231" s="16"/>
    </row>
    <row r="232" spans="1:31" x14ac:dyDescent="0.25">
      <c r="A232" s="3"/>
      <c r="B232" s="8"/>
      <c r="C232" s="4"/>
      <c r="D232" s="4"/>
      <c r="E232" s="15"/>
      <c r="F232" s="4"/>
      <c r="G232" s="4"/>
      <c r="H232" s="16"/>
      <c r="I232" s="16"/>
      <c r="J232" s="16"/>
    </row>
    <row r="234" spans="1:31" ht="18.75" x14ac:dyDescent="0.3">
      <c r="A234" s="198" t="s">
        <v>162</v>
      </c>
      <c r="B234" s="198"/>
      <c r="C234" s="198"/>
      <c r="D234" s="198"/>
      <c r="E234" s="198"/>
      <c r="F234" s="198"/>
      <c r="G234" s="198"/>
      <c r="H234" s="198"/>
      <c r="I234" s="198"/>
      <c r="J234" s="198"/>
      <c r="K234" s="198"/>
      <c r="L234" s="134"/>
      <c r="M234" s="134"/>
      <c r="N234" s="134"/>
      <c r="O234" s="134"/>
      <c r="P234" s="134"/>
      <c r="Q234" s="134"/>
      <c r="R234" s="132"/>
      <c r="S234" s="198" t="s">
        <v>162</v>
      </c>
      <c r="T234" s="198"/>
      <c r="U234" s="198"/>
      <c r="V234" s="198"/>
      <c r="W234" s="198"/>
      <c r="X234" s="198"/>
      <c r="Y234" s="198"/>
      <c r="Z234" s="198"/>
      <c r="AA234" s="198"/>
      <c r="AB234" s="198"/>
      <c r="AC234" s="198"/>
      <c r="AD234" s="198"/>
      <c r="AE234" s="198"/>
    </row>
    <row r="235" spans="1:31" ht="15.75" thickBot="1" x14ac:dyDescent="0.3">
      <c r="C235" s="42"/>
      <c r="D235" s="42"/>
      <c r="H235" s="11"/>
      <c r="I235" s="11"/>
      <c r="J235" s="11"/>
      <c r="K235" s="11"/>
      <c r="L235" s="11"/>
      <c r="M235" s="11"/>
      <c r="N235" s="11"/>
      <c r="O235" s="11"/>
      <c r="P235" s="11"/>
      <c r="Q235" s="11"/>
    </row>
    <row r="236" spans="1:31" ht="34.5" customHeight="1" thickTop="1" thickBot="1" x14ac:dyDescent="0.3">
      <c r="F236" s="187" t="s">
        <v>152</v>
      </c>
      <c r="G236" s="188"/>
      <c r="H236" s="189"/>
      <c r="I236" s="174" t="s">
        <v>151</v>
      </c>
      <c r="J236" s="175"/>
      <c r="K236" s="176"/>
      <c r="L236" s="153"/>
      <c r="M236" s="153"/>
      <c r="N236" s="153"/>
      <c r="O236" s="153"/>
      <c r="P236" s="153"/>
      <c r="Q236" s="153"/>
      <c r="Z236" s="187" t="s">
        <v>152</v>
      </c>
      <c r="AA236" s="188"/>
      <c r="AB236" s="189"/>
      <c r="AC236" s="174" t="s">
        <v>151</v>
      </c>
      <c r="AD236" s="175"/>
      <c r="AE236" s="176"/>
    </row>
    <row r="237" spans="1:31" ht="47.25" customHeight="1" thickTop="1" thickBot="1" x14ac:dyDescent="0.3">
      <c r="A237" s="177" t="s">
        <v>0</v>
      </c>
      <c r="B237" s="179" t="s">
        <v>1</v>
      </c>
      <c r="C237" s="183" t="s">
        <v>2</v>
      </c>
      <c r="D237" s="184"/>
      <c r="E237" s="181" t="s">
        <v>3</v>
      </c>
      <c r="F237" s="190" t="s">
        <v>38</v>
      </c>
      <c r="G237" s="191"/>
      <c r="H237" s="185" t="s">
        <v>37</v>
      </c>
      <c r="I237" s="192" t="s">
        <v>150</v>
      </c>
      <c r="J237" s="193"/>
      <c r="K237" s="173" t="s">
        <v>48</v>
      </c>
      <c r="L237" s="153"/>
      <c r="M237" s="153"/>
      <c r="N237" s="153"/>
      <c r="O237" s="153"/>
      <c r="P237" s="153"/>
      <c r="Q237" s="153"/>
      <c r="S237" s="177" t="s">
        <v>0</v>
      </c>
      <c r="T237" s="179" t="s">
        <v>1</v>
      </c>
      <c r="U237" s="194" t="s">
        <v>2</v>
      </c>
      <c r="V237" s="195"/>
      <c r="W237" s="195"/>
      <c r="X237" s="196"/>
      <c r="Y237" s="181" t="s">
        <v>3</v>
      </c>
      <c r="Z237" s="197" t="s">
        <v>38</v>
      </c>
      <c r="AA237" s="197"/>
      <c r="AB237" s="185" t="s">
        <v>37</v>
      </c>
      <c r="AC237" s="192" t="s">
        <v>150</v>
      </c>
      <c r="AD237" s="193"/>
      <c r="AE237" s="171" t="s">
        <v>48</v>
      </c>
    </row>
    <row r="238" spans="1:31" ht="16.5" thickTop="1" thickBot="1" x14ac:dyDescent="0.3">
      <c r="A238" s="178"/>
      <c r="B238" s="180"/>
      <c r="C238" s="19" t="s">
        <v>4</v>
      </c>
      <c r="D238" s="19" t="s">
        <v>5</v>
      </c>
      <c r="E238" s="182"/>
      <c r="F238" s="78" t="s">
        <v>197</v>
      </c>
      <c r="G238" s="78" t="s">
        <v>198</v>
      </c>
      <c r="H238" s="186"/>
      <c r="I238" s="80" t="s">
        <v>197</v>
      </c>
      <c r="J238" s="79" t="s">
        <v>198</v>
      </c>
      <c r="K238" s="173"/>
      <c r="L238" s="153"/>
      <c r="M238" s="153"/>
      <c r="N238" s="153"/>
      <c r="O238" s="153"/>
      <c r="P238" s="153"/>
      <c r="Q238" s="153"/>
      <c r="S238" s="178"/>
      <c r="T238" s="180"/>
      <c r="U238" s="28" t="s">
        <v>44</v>
      </c>
      <c r="V238" s="19" t="s">
        <v>4</v>
      </c>
      <c r="W238" s="29" t="s">
        <v>45</v>
      </c>
      <c r="X238" s="19" t="s">
        <v>5</v>
      </c>
      <c r="Y238" s="182"/>
      <c r="Z238" s="78" t="s">
        <v>197</v>
      </c>
      <c r="AA238" s="52" t="s">
        <v>198</v>
      </c>
      <c r="AB238" s="186"/>
      <c r="AC238" s="79" t="s">
        <v>197</v>
      </c>
      <c r="AD238" s="80" t="s">
        <v>198</v>
      </c>
      <c r="AE238" s="172"/>
    </row>
    <row r="239" spans="1:31" ht="16.5" thickTop="1" thickBot="1" x14ac:dyDescent="0.3">
      <c r="A239" s="30">
        <v>1</v>
      </c>
      <c r="B239" s="1" t="s">
        <v>6</v>
      </c>
      <c r="C239" s="2">
        <v>72</v>
      </c>
      <c r="D239" s="2">
        <v>12</v>
      </c>
      <c r="E239" s="20">
        <f>C239*5+D239*9</f>
        <v>468</v>
      </c>
      <c r="F239" s="44">
        <f>'liczba dni zwłoki'!$E$5</f>
        <v>455</v>
      </c>
      <c r="G239" s="44">
        <f>'liczba dni zwłoki'!$F$5</f>
        <v>132</v>
      </c>
      <c r="H239" s="47">
        <f>ROUND(((E239*0.1*F239)/365)+((E239*0.08*G239)/365),0)</f>
        <v>72</v>
      </c>
      <c r="I239" s="45">
        <f>'liczba dni zwłoki'!$H$5</f>
        <v>323</v>
      </c>
      <c r="J239" s="45">
        <f>'liczba dni zwłoki'!$I$5</f>
        <v>130</v>
      </c>
      <c r="K239" s="46">
        <f>ROUND((((E239*0.1*I239)/365)+((E239*0.08*J239)/365)),0)</f>
        <v>55</v>
      </c>
      <c r="L239" s="154"/>
      <c r="M239" s="154"/>
      <c r="N239" s="154"/>
      <c r="O239" s="154"/>
      <c r="P239" s="154"/>
      <c r="Q239" s="154"/>
      <c r="S239" s="30">
        <v>11</v>
      </c>
      <c r="T239" s="1" t="s">
        <v>39</v>
      </c>
      <c r="U239" s="104">
        <v>73</v>
      </c>
      <c r="V239" s="81">
        <v>0</v>
      </c>
      <c r="W239" s="104">
        <v>12</v>
      </c>
      <c r="X239" s="82">
        <v>0</v>
      </c>
      <c r="Y239" s="20">
        <f>U239*6+V239*5+W239*10+X239*9</f>
        <v>558</v>
      </c>
      <c r="Z239" s="44">
        <f>'liczba dni zwłoki'!$E$15</f>
        <v>149</v>
      </c>
      <c r="AA239" s="44">
        <f>'liczba dni zwłoki'!$F$15</f>
        <v>132</v>
      </c>
      <c r="AB239" s="43">
        <f>ROUND((((Y239*0.1*Z239)/365)+((Y239*0.08*AA239)/365)),0)</f>
        <v>39</v>
      </c>
      <c r="AC239" s="45">
        <f>'liczba dni zwłoki'!$H$15</f>
        <v>106</v>
      </c>
      <c r="AD239" s="45">
        <f>'liczba dni zwłoki'!$I$15</f>
        <v>130</v>
      </c>
      <c r="AE239" s="45">
        <f>ROUND((((Y239*0.1*AC239)/365)+((Y239*0.08*AD239)/365)),0)</f>
        <v>32</v>
      </c>
    </row>
    <row r="240" spans="1:31" ht="16.5" thickTop="1" thickBot="1" x14ac:dyDescent="0.3">
      <c r="A240" s="30">
        <v>2</v>
      </c>
      <c r="B240" s="1" t="s">
        <v>7</v>
      </c>
      <c r="C240" s="2">
        <v>72</v>
      </c>
      <c r="D240" s="2">
        <v>12</v>
      </c>
      <c r="E240" s="20">
        <f>+C240*5+D240*9</f>
        <v>468</v>
      </c>
      <c r="F240" s="44">
        <f>'liczba dni zwłoki'!$E$6</f>
        <v>422</v>
      </c>
      <c r="G240" s="44">
        <f>'liczba dni zwłoki'!$F$6</f>
        <v>132</v>
      </c>
      <c r="H240" s="47">
        <f t="shared" ref="H240:H248" si="113">ROUND(((E240*0.1*F240)/365)+((E240*0.08*G240)/365),0)</f>
        <v>68</v>
      </c>
      <c r="I240" s="45">
        <f>'liczba dni zwłoki'!$H$6</f>
        <v>290</v>
      </c>
      <c r="J240" s="45">
        <f>'liczba dni zwłoki'!$I$6</f>
        <v>130</v>
      </c>
      <c r="K240" s="46">
        <f t="shared" ref="K240:K248" si="114">ROUND((((E240*0.1*I240)/365)+((E240*0.08*J240)/365)),0)</f>
        <v>51</v>
      </c>
      <c r="L240" s="154"/>
      <c r="M240" s="154"/>
      <c r="N240" s="154"/>
      <c r="O240" s="154"/>
      <c r="P240" s="154"/>
      <c r="Q240" s="154"/>
      <c r="S240" s="30">
        <v>12</v>
      </c>
      <c r="T240" s="1" t="s">
        <v>40</v>
      </c>
      <c r="U240" s="104">
        <v>73</v>
      </c>
      <c r="V240" s="81">
        <v>0</v>
      </c>
      <c r="W240" s="104">
        <v>12</v>
      </c>
      <c r="X240" s="82">
        <v>0</v>
      </c>
      <c r="Y240" s="20">
        <f t="shared" ref="Y240:Y247" si="115">U240*6+V240*5+W240*10+X240*9</f>
        <v>558</v>
      </c>
      <c r="Z240" s="44">
        <f>'liczba dni zwłoki'!$E$16</f>
        <v>120</v>
      </c>
      <c r="AA240" s="44">
        <f>'liczba dni zwłoki'!$F$16</f>
        <v>132</v>
      </c>
      <c r="AB240" s="43">
        <f t="shared" ref="AB240:AB246" si="116">ROUND((((Y240*0.1*Z240)/365)+((Y240*0.08*AA240)/365)),0)</f>
        <v>34</v>
      </c>
      <c r="AC240" s="45">
        <f>'liczba dni zwłoki'!$H$16</f>
        <v>77</v>
      </c>
      <c r="AD240" s="45">
        <f>'liczba dni zwłoki'!$I$16</f>
        <v>130</v>
      </c>
      <c r="AE240" s="45">
        <f t="shared" ref="AE240:AE246" si="117">ROUND((((Y240*0.1*AC240)/365)+((Y240*0.08*AD240)/365)),0)</f>
        <v>28</v>
      </c>
    </row>
    <row r="241" spans="1:31" ht="16.5" thickTop="1" thickBot="1" x14ac:dyDescent="0.3">
      <c r="A241" s="30">
        <v>3</v>
      </c>
      <c r="B241" s="1" t="s">
        <v>8</v>
      </c>
      <c r="C241" s="2">
        <v>72</v>
      </c>
      <c r="D241" s="2">
        <v>12</v>
      </c>
      <c r="E241" s="20">
        <f>C241*5+D241*9</f>
        <v>468</v>
      </c>
      <c r="F241" s="44">
        <f>'liczba dni zwłoki'!$E$7</f>
        <v>393</v>
      </c>
      <c r="G241" s="44">
        <f>'liczba dni zwłoki'!$F$7</f>
        <v>132</v>
      </c>
      <c r="H241" s="47">
        <f t="shared" si="113"/>
        <v>64</v>
      </c>
      <c r="I241" s="45">
        <f>'liczba dni zwłoki'!$H$7</f>
        <v>261</v>
      </c>
      <c r="J241" s="45">
        <f>'liczba dni zwłoki'!$I$7</f>
        <v>130</v>
      </c>
      <c r="K241" s="46">
        <f t="shared" si="114"/>
        <v>47</v>
      </c>
      <c r="L241" s="154"/>
      <c r="M241" s="154"/>
      <c r="N241" s="154"/>
      <c r="O241" s="154"/>
      <c r="P241" s="154"/>
      <c r="Q241" s="154"/>
      <c r="S241" s="30">
        <v>13</v>
      </c>
      <c r="T241" s="1" t="s">
        <v>41</v>
      </c>
      <c r="U241" s="104">
        <v>70</v>
      </c>
      <c r="V241" s="81">
        <v>0</v>
      </c>
      <c r="W241" s="104">
        <v>12</v>
      </c>
      <c r="X241" s="82">
        <v>0</v>
      </c>
      <c r="Y241" s="20">
        <f t="shared" si="115"/>
        <v>540</v>
      </c>
      <c r="Z241" s="44">
        <f>'liczba dni zwłoki'!$E$17</f>
        <v>90</v>
      </c>
      <c r="AA241" s="44">
        <f>'liczba dni zwłoki'!$F$17</f>
        <v>132</v>
      </c>
      <c r="AB241" s="43">
        <f t="shared" si="116"/>
        <v>29</v>
      </c>
      <c r="AC241" s="45">
        <f>'liczba dni zwłoki'!$H$17</f>
        <v>47</v>
      </c>
      <c r="AD241" s="45">
        <f>'liczba dni zwłoki'!$I$17</f>
        <v>130</v>
      </c>
      <c r="AE241" s="45">
        <f t="shared" si="117"/>
        <v>22</v>
      </c>
    </row>
    <row r="242" spans="1:31" ht="16.5" thickTop="1" thickBot="1" x14ac:dyDescent="0.3">
      <c r="A242" s="30">
        <v>4</v>
      </c>
      <c r="B242" s="1" t="s">
        <v>9</v>
      </c>
      <c r="C242" s="2">
        <v>71</v>
      </c>
      <c r="D242" s="2">
        <v>12</v>
      </c>
      <c r="E242" s="20">
        <f>C242*5+D242*9</f>
        <v>463</v>
      </c>
      <c r="F242" s="44">
        <f>'liczba dni zwłoki'!$E$8</f>
        <v>363</v>
      </c>
      <c r="G242" s="44">
        <f>'liczba dni zwłoki'!$F$8</f>
        <v>132</v>
      </c>
      <c r="H242" s="47">
        <f t="shared" si="113"/>
        <v>59</v>
      </c>
      <c r="I242" s="45">
        <f>'liczba dni zwłoki'!$H$8</f>
        <v>231</v>
      </c>
      <c r="J242" s="45">
        <f>'liczba dni zwłoki'!$I$8</f>
        <v>130</v>
      </c>
      <c r="K242" s="46">
        <f t="shared" si="114"/>
        <v>42</v>
      </c>
      <c r="L242" s="154"/>
      <c r="M242" s="154"/>
      <c r="N242" s="154"/>
      <c r="O242" s="154"/>
      <c r="P242" s="154"/>
      <c r="Q242" s="154"/>
      <c r="S242" s="30">
        <v>14</v>
      </c>
      <c r="T242" s="1" t="s">
        <v>42</v>
      </c>
      <c r="U242" s="104">
        <v>69</v>
      </c>
      <c r="V242" s="81">
        <v>0</v>
      </c>
      <c r="W242" s="104">
        <v>12</v>
      </c>
      <c r="X242" s="82">
        <v>0</v>
      </c>
      <c r="Y242" s="20">
        <f t="shared" si="115"/>
        <v>534</v>
      </c>
      <c r="Z242" s="44">
        <f>'liczba dni zwłoki'!$E$18</f>
        <v>58</v>
      </c>
      <c r="AA242" s="44">
        <f>'liczba dni zwłoki'!$F$18</f>
        <v>132</v>
      </c>
      <c r="AB242" s="43">
        <f t="shared" si="116"/>
        <v>24</v>
      </c>
      <c r="AC242" s="45">
        <f>'liczba dni zwłoki'!$H$18</f>
        <v>15</v>
      </c>
      <c r="AD242" s="45">
        <f>'liczba dni zwłoki'!$I$18</f>
        <v>130</v>
      </c>
      <c r="AE242" s="45">
        <f t="shared" si="117"/>
        <v>17</v>
      </c>
    </row>
    <row r="243" spans="1:31" ht="16.5" thickTop="1" thickBot="1" x14ac:dyDescent="0.3">
      <c r="A243" s="30">
        <v>5</v>
      </c>
      <c r="B243" s="1" t="s">
        <v>10</v>
      </c>
      <c r="C243" s="2">
        <v>73</v>
      </c>
      <c r="D243" s="2">
        <v>12</v>
      </c>
      <c r="E243" s="20">
        <f t="shared" ref="E243:E248" si="118">C243*5+D243*9</f>
        <v>473</v>
      </c>
      <c r="F243" s="44">
        <f>'liczba dni zwłoki'!$E$9</f>
        <v>330</v>
      </c>
      <c r="G243" s="44">
        <f>'liczba dni zwłoki'!$F$9</f>
        <v>132</v>
      </c>
      <c r="H243" s="47">
        <f t="shared" si="113"/>
        <v>56</v>
      </c>
      <c r="I243" s="45">
        <f>'liczba dni zwłoki'!$H$9</f>
        <v>198</v>
      </c>
      <c r="J243" s="45">
        <f>'liczba dni zwłoki'!$I$9</f>
        <v>130</v>
      </c>
      <c r="K243" s="46">
        <f t="shared" si="114"/>
        <v>39</v>
      </c>
      <c r="L243" s="154"/>
      <c r="M243" s="154"/>
      <c r="N243" s="154"/>
      <c r="O243" s="154"/>
      <c r="P243" s="154"/>
      <c r="Q243" s="154"/>
      <c r="S243" s="30">
        <v>15</v>
      </c>
      <c r="T243" s="1" t="s">
        <v>43</v>
      </c>
      <c r="U243" s="104">
        <v>69</v>
      </c>
      <c r="V243" s="81">
        <v>0</v>
      </c>
      <c r="W243" s="104">
        <v>12</v>
      </c>
      <c r="X243" s="82">
        <v>0</v>
      </c>
      <c r="Y243" s="20">
        <f t="shared" si="115"/>
        <v>534</v>
      </c>
      <c r="Z243" s="44">
        <f>'liczba dni zwłoki'!$E$19</f>
        <v>28</v>
      </c>
      <c r="AA243" s="44">
        <f>'liczba dni zwłoki'!$F$19</f>
        <v>132</v>
      </c>
      <c r="AB243" s="43">
        <f t="shared" si="116"/>
        <v>20</v>
      </c>
      <c r="AC243" s="45">
        <f>'liczba dni zwłoki'!$H$19</f>
        <v>0</v>
      </c>
      <c r="AD243" s="45">
        <f>'liczba dni zwłoki'!$I$19</f>
        <v>130</v>
      </c>
      <c r="AE243" s="45">
        <f t="shared" si="117"/>
        <v>15</v>
      </c>
    </row>
    <row r="244" spans="1:31" ht="16.5" thickTop="1" thickBot="1" x14ac:dyDescent="0.3">
      <c r="A244" s="30">
        <v>6</v>
      </c>
      <c r="B244" s="1" t="s">
        <v>11</v>
      </c>
      <c r="C244" s="2">
        <v>73</v>
      </c>
      <c r="D244" s="2">
        <v>12</v>
      </c>
      <c r="E244" s="20">
        <f t="shared" si="118"/>
        <v>473</v>
      </c>
      <c r="F244" s="44">
        <f>'liczba dni zwłoki'!$E$10</f>
        <v>302</v>
      </c>
      <c r="G244" s="44">
        <f>'liczba dni zwłoki'!$F$10</f>
        <v>132</v>
      </c>
      <c r="H244" s="47">
        <f t="shared" si="113"/>
        <v>53</v>
      </c>
      <c r="I244" s="45">
        <f>'liczba dni zwłoki'!$H$10</f>
        <v>170</v>
      </c>
      <c r="J244" s="45">
        <f>'liczba dni zwłoki'!$I$10</f>
        <v>130</v>
      </c>
      <c r="K244" s="46">
        <f t="shared" si="114"/>
        <v>36</v>
      </c>
      <c r="L244" s="154"/>
      <c r="M244" s="154"/>
      <c r="N244" s="154"/>
      <c r="O244" s="154"/>
      <c r="P244" s="154"/>
      <c r="Q244" s="154"/>
      <c r="S244" s="30">
        <v>16</v>
      </c>
      <c r="T244" s="1" t="s">
        <v>188</v>
      </c>
      <c r="U244" s="104">
        <v>67</v>
      </c>
      <c r="V244" s="81">
        <v>0</v>
      </c>
      <c r="W244" s="104">
        <v>12</v>
      </c>
      <c r="X244" s="82">
        <v>0</v>
      </c>
      <c r="Y244" s="20">
        <f t="shared" si="115"/>
        <v>522</v>
      </c>
      <c r="Z244" s="44">
        <f>'liczba dni zwłoki'!$E$20</f>
        <v>0</v>
      </c>
      <c r="AA244" s="44">
        <f>'liczba dni zwłoki'!$F$20</f>
        <v>130</v>
      </c>
      <c r="AB244" s="43">
        <f t="shared" si="116"/>
        <v>15</v>
      </c>
      <c r="AC244" s="45">
        <f>'liczba dni zwłoki'!$H$20</f>
        <v>0</v>
      </c>
      <c r="AD244" s="45">
        <f>'liczba dni zwłoki'!$I$20</f>
        <v>129</v>
      </c>
      <c r="AE244" s="45">
        <f t="shared" si="117"/>
        <v>15</v>
      </c>
    </row>
    <row r="245" spans="1:31" ht="19.5" customHeight="1" thickTop="1" thickBot="1" x14ac:dyDescent="0.3">
      <c r="A245" s="30">
        <v>7</v>
      </c>
      <c r="B245" s="1" t="s">
        <v>12</v>
      </c>
      <c r="C245" s="2">
        <v>73</v>
      </c>
      <c r="D245" s="2">
        <v>12</v>
      </c>
      <c r="E245" s="20">
        <f t="shared" si="118"/>
        <v>473</v>
      </c>
      <c r="F245" s="44">
        <f>'liczba dni zwłoki'!$E$11</f>
        <v>271</v>
      </c>
      <c r="G245" s="44">
        <f>'liczba dni zwłoki'!$F$11</f>
        <v>132</v>
      </c>
      <c r="H245" s="47">
        <f t="shared" si="113"/>
        <v>49</v>
      </c>
      <c r="I245" s="45">
        <f>'liczba dni zwłoki'!$H$11</f>
        <v>144</v>
      </c>
      <c r="J245" s="45">
        <f>'liczba dni zwłoki'!$I$11</f>
        <v>130</v>
      </c>
      <c r="K245" s="46">
        <f t="shared" si="114"/>
        <v>32</v>
      </c>
      <c r="L245" s="154"/>
      <c r="M245" s="154"/>
      <c r="N245" s="154"/>
      <c r="O245" s="154"/>
      <c r="P245" s="154"/>
      <c r="Q245" s="154"/>
      <c r="S245" s="30">
        <v>17</v>
      </c>
      <c r="T245" s="1" t="s">
        <v>189</v>
      </c>
      <c r="U245" s="104">
        <v>67</v>
      </c>
      <c r="V245" s="81">
        <v>0</v>
      </c>
      <c r="W245" s="104">
        <v>12</v>
      </c>
      <c r="X245" s="82">
        <v>0</v>
      </c>
      <c r="Y245" s="20">
        <f t="shared" si="115"/>
        <v>522</v>
      </c>
      <c r="Z245" s="44">
        <f>'liczba dni zwłoki'!$E$21</f>
        <v>0</v>
      </c>
      <c r="AA245" s="44">
        <f>'liczba dni zwłoki'!$F$21</f>
        <v>99</v>
      </c>
      <c r="AB245" s="43">
        <f t="shared" si="116"/>
        <v>11</v>
      </c>
      <c r="AC245" s="45">
        <f>'liczba dni zwłoki'!$H$21</f>
        <v>0</v>
      </c>
      <c r="AD245" s="45">
        <f>'liczba dni zwłoki'!$I$21</f>
        <v>99</v>
      </c>
      <c r="AE245" s="45">
        <f t="shared" si="117"/>
        <v>11</v>
      </c>
    </row>
    <row r="246" spans="1:31" ht="16.5" thickTop="1" thickBot="1" x14ac:dyDescent="0.3">
      <c r="A246" s="30">
        <v>8</v>
      </c>
      <c r="B246" s="1" t="s">
        <v>13</v>
      </c>
      <c r="C246" s="2">
        <v>73</v>
      </c>
      <c r="D246" s="2">
        <v>12</v>
      </c>
      <c r="E246" s="20">
        <f t="shared" si="118"/>
        <v>473</v>
      </c>
      <c r="F246" s="44">
        <f>'liczba dni zwłoki'!$E$12</f>
        <v>240</v>
      </c>
      <c r="G246" s="44">
        <f>'liczba dni zwłoki'!$F$12</f>
        <v>132</v>
      </c>
      <c r="H246" s="47">
        <f t="shared" si="113"/>
        <v>45</v>
      </c>
      <c r="I246" s="45">
        <f>'liczba dni zwłoki'!$H$12</f>
        <v>144</v>
      </c>
      <c r="J246" s="45">
        <f>'liczba dni zwłoki'!$I$12</f>
        <v>130</v>
      </c>
      <c r="K246" s="46">
        <f t="shared" si="114"/>
        <v>32</v>
      </c>
      <c r="L246" s="154"/>
      <c r="M246" s="154"/>
      <c r="N246" s="154"/>
      <c r="O246" s="154"/>
      <c r="P246" s="154"/>
      <c r="Q246" s="154"/>
      <c r="S246" s="30">
        <v>18</v>
      </c>
      <c r="T246" s="1" t="s">
        <v>190</v>
      </c>
      <c r="U246" s="104">
        <v>67</v>
      </c>
      <c r="V246" s="81">
        <v>0</v>
      </c>
      <c r="W246" s="104">
        <v>12</v>
      </c>
      <c r="X246" s="82">
        <v>0</v>
      </c>
      <c r="Y246" s="20">
        <f t="shared" si="115"/>
        <v>522</v>
      </c>
      <c r="Z246" s="44">
        <f>'liczba dni zwłoki'!$E$22</f>
        <v>0</v>
      </c>
      <c r="AA246" s="44">
        <f>'liczba dni zwłoki'!$F$22</f>
        <v>69</v>
      </c>
      <c r="AB246" s="43">
        <f t="shared" si="116"/>
        <v>8</v>
      </c>
      <c r="AC246" s="45">
        <f>'liczba dni zwłoki'!$H$22</f>
        <v>0</v>
      </c>
      <c r="AD246" s="45">
        <f>'liczba dni zwłoki'!$I$22</f>
        <v>69</v>
      </c>
      <c r="AE246" s="45">
        <f t="shared" si="117"/>
        <v>8</v>
      </c>
    </row>
    <row r="247" spans="1:31" ht="16.5" thickTop="1" thickBot="1" x14ac:dyDescent="0.3">
      <c r="A247" s="30">
        <v>9</v>
      </c>
      <c r="B247" s="1" t="s">
        <v>14</v>
      </c>
      <c r="C247" s="2">
        <v>73</v>
      </c>
      <c r="D247" s="2">
        <v>12</v>
      </c>
      <c r="E247" s="20">
        <f t="shared" si="118"/>
        <v>473</v>
      </c>
      <c r="F247" s="44">
        <f>'liczba dni zwłoki'!$E$13</f>
        <v>212</v>
      </c>
      <c r="G247" s="44">
        <f>'liczba dni zwłoki'!$F$13</f>
        <v>132</v>
      </c>
      <c r="H247" s="47">
        <f t="shared" si="113"/>
        <v>41</v>
      </c>
      <c r="I247" s="45">
        <f>'liczba dni zwłoki'!$H$13</f>
        <v>144</v>
      </c>
      <c r="J247" s="45">
        <f>'liczba dni zwłoki'!$I$13</f>
        <v>130</v>
      </c>
      <c r="K247" s="46">
        <f t="shared" si="114"/>
        <v>32</v>
      </c>
      <c r="L247" s="154"/>
      <c r="M247" s="154"/>
      <c r="N247" s="154"/>
      <c r="O247" s="154"/>
      <c r="P247" s="154"/>
      <c r="Q247" s="154"/>
      <c r="S247" s="30">
        <v>19</v>
      </c>
      <c r="T247" s="1" t="s">
        <v>240</v>
      </c>
      <c r="U247" s="122">
        <v>67</v>
      </c>
      <c r="V247" s="81">
        <v>0</v>
      </c>
      <c r="W247" s="122">
        <v>12</v>
      </c>
      <c r="X247" s="82">
        <v>0</v>
      </c>
      <c r="Y247" s="20">
        <f t="shared" si="115"/>
        <v>522</v>
      </c>
      <c r="Z247" s="44">
        <f>'liczba dni zwłoki'!$E$23</f>
        <v>0</v>
      </c>
      <c r="AA247" s="44">
        <f>'liczba dni zwłoki'!$F$23</f>
        <v>36</v>
      </c>
      <c r="AB247" s="43">
        <v>0</v>
      </c>
      <c r="AC247" s="45">
        <f>'liczba dni zwłoki'!$H$23</f>
        <v>0</v>
      </c>
      <c r="AD247" s="45">
        <f>'liczba dni zwłoki'!$I$23</f>
        <v>36</v>
      </c>
      <c r="AE247" s="45">
        <v>0</v>
      </c>
    </row>
    <row r="248" spans="1:31" ht="16.5" thickTop="1" thickBot="1" x14ac:dyDescent="0.3">
      <c r="A248" s="30">
        <v>10</v>
      </c>
      <c r="B248" s="1" t="s">
        <v>36</v>
      </c>
      <c r="C248" s="2">
        <v>73</v>
      </c>
      <c r="D248" s="22">
        <v>12</v>
      </c>
      <c r="E248" s="23">
        <f t="shared" si="118"/>
        <v>473</v>
      </c>
      <c r="F248" s="44">
        <f>'liczba dni zwłoki'!$E$14</f>
        <v>181</v>
      </c>
      <c r="G248" s="44">
        <f>'liczba dni zwłoki'!$F$14</f>
        <v>132</v>
      </c>
      <c r="H248" s="47">
        <f t="shared" si="113"/>
        <v>37</v>
      </c>
      <c r="I248" s="45">
        <f>'liczba dni zwłoki'!$H$14</f>
        <v>138</v>
      </c>
      <c r="J248" s="45">
        <f>'liczba dni zwłoki'!$I$14</f>
        <v>130</v>
      </c>
      <c r="K248" s="46">
        <f t="shared" si="114"/>
        <v>31</v>
      </c>
      <c r="L248" s="154"/>
      <c r="M248" s="154"/>
      <c r="N248" s="154"/>
      <c r="O248" s="154"/>
      <c r="P248" s="154"/>
      <c r="Q248" s="154"/>
      <c r="X248" s="24" t="s">
        <v>47</v>
      </c>
      <c r="Y248" s="33">
        <f>SUM(Y239:Y247)</f>
        <v>4812</v>
      </c>
      <c r="Z248" s="33"/>
      <c r="AA248" s="33"/>
      <c r="AB248" s="34">
        <f>SUM(AB239:AB247)</f>
        <v>180</v>
      </c>
      <c r="AC248" s="34"/>
      <c r="AD248" s="34"/>
      <c r="AE248" s="34">
        <f>SUM(AE239:AE247)</f>
        <v>148</v>
      </c>
    </row>
    <row r="249" spans="1:31" ht="16.5" thickTop="1" thickBot="1" x14ac:dyDescent="0.3">
      <c r="A249" s="12"/>
      <c r="B249" s="13"/>
      <c r="C249" s="14"/>
      <c r="D249" s="24" t="s">
        <v>47</v>
      </c>
      <c r="E249" s="35">
        <f>SUM(E239:E248)</f>
        <v>4705</v>
      </c>
      <c r="F249" s="35"/>
      <c r="G249" s="35"/>
      <c r="H249" s="25">
        <f>SUM(H239:H248)</f>
        <v>544</v>
      </c>
      <c r="I249" s="25"/>
      <c r="J249" s="25"/>
      <c r="K249" s="25">
        <f t="shared" ref="K249" si="119">SUM(K239:K248)</f>
        <v>397</v>
      </c>
      <c r="L249" s="155"/>
      <c r="M249" s="155"/>
      <c r="N249" s="155"/>
      <c r="O249" s="155"/>
      <c r="P249" s="155"/>
      <c r="Q249" s="155"/>
    </row>
    <row r="250" spans="1:31" ht="15.75" thickTop="1" x14ac:dyDescent="0.25">
      <c r="A250" s="3"/>
      <c r="B250" s="8"/>
      <c r="C250" s="4"/>
      <c r="D250" s="4"/>
      <c r="E250" s="15"/>
      <c r="F250" s="4"/>
      <c r="G250" s="4"/>
      <c r="H250" s="16"/>
      <c r="I250" s="16"/>
      <c r="J250" s="16"/>
    </row>
    <row r="251" spans="1:31" x14ac:dyDescent="0.25">
      <c r="A251" s="3"/>
      <c r="B251" s="8"/>
      <c r="C251" s="4"/>
      <c r="D251" s="4"/>
      <c r="E251" s="15"/>
      <c r="F251" s="4"/>
      <c r="G251" s="4"/>
      <c r="H251" s="16"/>
      <c r="I251" s="16"/>
      <c r="J251" s="16"/>
    </row>
    <row r="252" spans="1:31" x14ac:dyDescent="0.25">
      <c r="A252" s="3"/>
      <c r="B252" s="8"/>
      <c r="C252" s="4"/>
      <c r="D252" s="4"/>
      <c r="E252" s="15"/>
      <c r="F252" s="4"/>
      <c r="G252" s="4"/>
      <c r="H252" s="16"/>
      <c r="I252" s="16"/>
      <c r="J252" s="16"/>
    </row>
    <row r="253" spans="1:31" x14ac:dyDescent="0.25">
      <c r="A253" s="3"/>
      <c r="B253" s="8"/>
      <c r="C253" s="4"/>
      <c r="D253" s="4"/>
      <c r="E253" s="15"/>
      <c r="F253" s="4"/>
      <c r="G253" s="4"/>
      <c r="H253" s="16"/>
      <c r="I253" s="16"/>
      <c r="J253" s="16"/>
    </row>
    <row r="255" spans="1:31" ht="18.75" x14ac:dyDescent="0.3">
      <c r="A255" s="198" t="s">
        <v>163</v>
      </c>
      <c r="B255" s="198"/>
      <c r="C255" s="198"/>
      <c r="D255" s="198"/>
      <c r="E255" s="198"/>
      <c r="F255" s="198"/>
      <c r="G255" s="198"/>
      <c r="H255" s="198"/>
      <c r="I255" s="198"/>
      <c r="J255" s="198"/>
      <c r="K255" s="198"/>
      <c r="L255" s="134"/>
      <c r="M255" s="134"/>
      <c r="N255" s="134"/>
      <c r="O255" s="134"/>
      <c r="P255" s="134"/>
      <c r="Q255" s="134"/>
      <c r="R255" s="132"/>
      <c r="S255" s="198" t="s">
        <v>163</v>
      </c>
      <c r="T255" s="198"/>
      <c r="U255" s="198"/>
      <c r="V255" s="198"/>
      <c r="W255" s="198"/>
      <c r="X255" s="198"/>
      <c r="Y255" s="198"/>
      <c r="Z255" s="198"/>
      <c r="AA255" s="198"/>
      <c r="AB255" s="198"/>
      <c r="AC255" s="198"/>
      <c r="AD255" s="198"/>
      <c r="AE255" s="198"/>
    </row>
    <row r="256" spans="1:31" ht="15.75" thickBot="1" x14ac:dyDescent="0.3">
      <c r="C256" s="42"/>
      <c r="D256" s="42"/>
      <c r="H256" s="11"/>
      <c r="I256" s="11"/>
      <c r="J256" s="11"/>
      <c r="K256" s="11"/>
      <c r="L256" s="11"/>
      <c r="M256" s="11"/>
      <c r="N256" s="11"/>
      <c r="O256" s="11"/>
      <c r="P256" s="11"/>
      <c r="Q256" s="11"/>
    </row>
    <row r="257" spans="1:31" ht="36.75" customHeight="1" thickTop="1" thickBot="1" x14ac:dyDescent="0.3">
      <c r="F257" s="187" t="s">
        <v>152</v>
      </c>
      <c r="G257" s="188"/>
      <c r="H257" s="189"/>
      <c r="I257" s="174" t="s">
        <v>151</v>
      </c>
      <c r="J257" s="175"/>
      <c r="K257" s="176"/>
      <c r="L257" s="153"/>
      <c r="M257" s="153"/>
      <c r="N257" s="153"/>
      <c r="O257" s="153"/>
      <c r="P257" s="153"/>
      <c r="Q257" s="153"/>
      <c r="Z257" s="187" t="s">
        <v>152</v>
      </c>
      <c r="AA257" s="188"/>
      <c r="AB257" s="189"/>
      <c r="AC257" s="174" t="s">
        <v>151</v>
      </c>
      <c r="AD257" s="175"/>
      <c r="AE257" s="176"/>
    </row>
    <row r="258" spans="1:31" ht="44.25" customHeight="1" thickTop="1" thickBot="1" x14ac:dyDescent="0.3">
      <c r="A258" s="177" t="s">
        <v>0</v>
      </c>
      <c r="B258" s="179" t="s">
        <v>1</v>
      </c>
      <c r="C258" s="183" t="s">
        <v>2</v>
      </c>
      <c r="D258" s="184"/>
      <c r="E258" s="181" t="s">
        <v>3</v>
      </c>
      <c r="F258" s="190" t="s">
        <v>38</v>
      </c>
      <c r="G258" s="191"/>
      <c r="H258" s="185" t="s">
        <v>37</v>
      </c>
      <c r="I258" s="192" t="s">
        <v>150</v>
      </c>
      <c r="J258" s="193"/>
      <c r="K258" s="173" t="s">
        <v>48</v>
      </c>
      <c r="L258" s="153"/>
      <c r="M258" s="153"/>
      <c r="N258" s="153"/>
      <c r="O258" s="153"/>
      <c r="P258" s="153"/>
      <c r="Q258" s="153"/>
      <c r="S258" s="177" t="s">
        <v>0</v>
      </c>
      <c r="T258" s="179" t="s">
        <v>1</v>
      </c>
      <c r="U258" s="194" t="s">
        <v>2</v>
      </c>
      <c r="V258" s="195"/>
      <c r="W258" s="195"/>
      <c r="X258" s="196"/>
      <c r="Y258" s="181" t="s">
        <v>3</v>
      </c>
      <c r="Z258" s="197" t="s">
        <v>38</v>
      </c>
      <c r="AA258" s="197"/>
      <c r="AB258" s="185" t="s">
        <v>37</v>
      </c>
      <c r="AC258" s="192" t="s">
        <v>150</v>
      </c>
      <c r="AD258" s="193"/>
      <c r="AE258" s="171" t="s">
        <v>48</v>
      </c>
    </row>
    <row r="259" spans="1:31" ht="16.5" thickTop="1" thickBot="1" x14ac:dyDescent="0.3">
      <c r="A259" s="178"/>
      <c r="B259" s="180"/>
      <c r="C259" s="19" t="s">
        <v>4</v>
      </c>
      <c r="D259" s="19" t="s">
        <v>5</v>
      </c>
      <c r="E259" s="182"/>
      <c r="F259" s="78" t="s">
        <v>197</v>
      </c>
      <c r="G259" s="78" t="s">
        <v>198</v>
      </c>
      <c r="H259" s="186"/>
      <c r="I259" s="80" t="s">
        <v>197</v>
      </c>
      <c r="J259" s="79" t="s">
        <v>198</v>
      </c>
      <c r="K259" s="173"/>
      <c r="L259" s="153"/>
      <c r="M259" s="153"/>
      <c r="N259" s="153"/>
      <c r="O259" s="153"/>
      <c r="P259" s="153"/>
      <c r="Q259" s="153"/>
      <c r="S259" s="178"/>
      <c r="T259" s="180"/>
      <c r="U259" s="28" t="s">
        <v>44</v>
      </c>
      <c r="V259" s="19" t="s">
        <v>4</v>
      </c>
      <c r="W259" s="29" t="s">
        <v>45</v>
      </c>
      <c r="X259" s="19" t="s">
        <v>5</v>
      </c>
      <c r="Y259" s="182"/>
      <c r="Z259" s="78" t="s">
        <v>197</v>
      </c>
      <c r="AA259" s="52" t="s">
        <v>198</v>
      </c>
      <c r="AB259" s="186"/>
      <c r="AC259" s="79" t="s">
        <v>197</v>
      </c>
      <c r="AD259" s="80" t="s">
        <v>198</v>
      </c>
      <c r="AE259" s="172"/>
    </row>
    <row r="260" spans="1:31" ht="16.5" thickTop="1" thickBot="1" x14ac:dyDescent="0.3">
      <c r="A260" s="30">
        <v>1</v>
      </c>
      <c r="B260" s="1" t="s">
        <v>6</v>
      </c>
      <c r="C260" s="2">
        <v>75</v>
      </c>
      <c r="D260" s="2">
        <v>29</v>
      </c>
      <c r="E260" s="20">
        <f>C260*5+D260*9</f>
        <v>636</v>
      </c>
      <c r="F260" s="44">
        <f>'liczba dni zwłoki'!$E$5</f>
        <v>455</v>
      </c>
      <c r="G260" s="44">
        <f>'liczba dni zwłoki'!$F$5</f>
        <v>132</v>
      </c>
      <c r="H260" s="47">
        <f>ROUND(((E260*0.1*F260)/365)+((E260*0.08*G260)/365),0)</f>
        <v>98</v>
      </c>
      <c r="I260" s="45">
        <f>'liczba dni zwłoki'!$H$5</f>
        <v>323</v>
      </c>
      <c r="J260" s="45">
        <f>'liczba dni zwłoki'!$I$5</f>
        <v>130</v>
      </c>
      <c r="K260" s="46">
        <f>ROUND((((E260*0.1*I260)/365)+((E260*0.08*J260)/365)),0)</f>
        <v>74</v>
      </c>
      <c r="L260" s="154"/>
      <c r="M260" s="154"/>
      <c r="N260" s="154"/>
      <c r="O260" s="154"/>
      <c r="P260" s="154"/>
      <c r="Q260" s="154"/>
      <c r="S260" s="30">
        <v>11</v>
      </c>
      <c r="T260" s="1" t="s">
        <v>39</v>
      </c>
      <c r="U260" s="105">
        <v>70</v>
      </c>
      <c r="V260" s="105">
        <v>12</v>
      </c>
      <c r="W260" s="105">
        <v>19</v>
      </c>
      <c r="X260" s="82">
        <v>0</v>
      </c>
      <c r="Y260" s="20">
        <f>U260*6+V260*5+W260*10+X260*9</f>
        <v>670</v>
      </c>
      <c r="Z260" s="44">
        <f>'liczba dni zwłoki'!$E$15</f>
        <v>149</v>
      </c>
      <c r="AA260" s="44">
        <f>'liczba dni zwłoki'!$F$15</f>
        <v>132</v>
      </c>
      <c r="AB260" s="43">
        <f>ROUND((((Y260*0.1*Z260)/365)+((Y260*0.08*AA260)/365)),0)</f>
        <v>47</v>
      </c>
      <c r="AC260" s="45">
        <f>'liczba dni zwłoki'!$H$15</f>
        <v>106</v>
      </c>
      <c r="AD260" s="45">
        <f>'liczba dni zwłoki'!$I$15</f>
        <v>130</v>
      </c>
      <c r="AE260" s="45">
        <f>ROUND((((Y260*0.1*AC260)/365)+((Y260*0.08*AD260)/365)),0)</f>
        <v>39</v>
      </c>
    </row>
    <row r="261" spans="1:31" ht="16.5" thickTop="1" thickBot="1" x14ac:dyDescent="0.3">
      <c r="A261" s="30">
        <v>2</v>
      </c>
      <c r="B261" s="1" t="s">
        <v>7</v>
      </c>
      <c r="C261" s="2">
        <v>75</v>
      </c>
      <c r="D261" s="2">
        <v>27</v>
      </c>
      <c r="E261" s="20">
        <f>+C261*5+D261*9</f>
        <v>618</v>
      </c>
      <c r="F261" s="44">
        <f>'liczba dni zwłoki'!$E$6</f>
        <v>422</v>
      </c>
      <c r="G261" s="44">
        <f>'liczba dni zwłoki'!$F$6</f>
        <v>132</v>
      </c>
      <c r="H261" s="47">
        <f t="shared" ref="H261:H269" si="120">ROUND(((E261*0.1*F261)/365)+((E261*0.08*G261)/365),0)</f>
        <v>89</v>
      </c>
      <c r="I261" s="45">
        <f>'liczba dni zwłoki'!$H$6</f>
        <v>290</v>
      </c>
      <c r="J261" s="45">
        <f>'liczba dni zwłoki'!$I$6</f>
        <v>130</v>
      </c>
      <c r="K261" s="46">
        <f t="shared" ref="K261:K269" si="121">ROUND((((E261*0.1*I261)/365)+((E261*0.08*J261)/365)),0)</f>
        <v>67</v>
      </c>
      <c r="L261" s="154"/>
      <c r="M261" s="154"/>
      <c r="N261" s="154"/>
      <c r="O261" s="154"/>
      <c r="P261" s="154"/>
      <c r="Q261" s="154"/>
      <c r="S261" s="30">
        <v>12</v>
      </c>
      <c r="T261" s="1" t="s">
        <v>40</v>
      </c>
      <c r="U261" s="105">
        <v>70</v>
      </c>
      <c r="V261" s="105">
        <v>12</v>
      </c>
      <c r="W261" s="105">
        <v>19</v>
      </c>
      <c r="X261" s="82">
        <v>0</v>
      </c>
      <c r="Y261" s="20">
        <f t="shared" ref="Y261:Y268" si="122">U261*6+V261*5+W261*10+X261*9</f>
        <v>670</v>
      </c>
      <c r="Z261" s="44">
        <f>'liczba dni zwłoki'!$E$16</f>
        <v>120</v>
      </c>
      <c r="AA261" s="44">
        <f>'liczba dni zwłoki'!$F$16</f>
        <v>132</v>
      </c>
      <c r="AB261" s="43">
        <f t="shared" ref="AB261:AB267" si="123">ROUND((((Y261*0.1*Z261)/365)+((Y261*0.08*AA261)/365)),0)</f>
        <v>41</v>
      </c>
      <c r="AC261" s="45">
        <f>'liczba dni zwłoki'!$H$16</f>
        <v>77</v>
      </c>
      <c r="AD261" s="45">
        <f>'liczba dni zwłoki'!$I$16</f>
        <v>130</v>
      </c>
      <c r="AE261" s="45">
        <f t="shared" ref="AE261:AE267" si="124">ROUND((((Y261*0.1*AC261)/365)+((Y261*0.08*AD261)/365)),0)</f>
        <v>33</v>
      </c>
    </row>
    <row r="262" spans="1:31" ht="16.5" thickTop="1" thickBot="1" x14ac:dyDescent="0.3">
      <c r="A262" s="30">
        <v>3</v>
      </c>
      <c r="B262" s="1" t="s">
        <v>8</v>
      </c>
      <c r="C262" s="2">
        <v>75</v>
      </c>
      <c r="D262" s="2">
        <v>27</v>
      </c>
      <c r="E262" s="20">
        <f>C262*5+D262*9</f>
        <v>618</v>
      </c>
      <c r="F262" s="44">
        <f>'liczba dni zwłoki'!$E$7</f>
        <v>393</v>
      </c>
      <c r="G262" s="44">
        <f>'liczba dni zwłoki'!$F$7</f>
        <v>132</v>
      </c>
      <c r="H262" s="47">
        <f t="shared" si="120"/>
        <v>84</v>
      </c>
      <c r="I262" s="45">
        <f>'liczba dni zwłoki'!$H$7</f>
        <v>261</v>
      </c>
      <c r="J262" s="45">
        <f>'liczba dni zwłoki'!$I$7</f>
        <v>130</v>
      </c>
      <c r="K262" s="46">
        <f t="shared" si="121"/>
        <v>62</v>
      </c>
      <c r="L262" s="154"/>
      <c r="M262" s="154"/>
      <c r="N262" s="154"/>
      <c r="O262" s="154"/>
      <c r="P262" s="154"/>
      <c r="Q262" s="154"/>
      <c r="S262" s="30">
        <v>13</v>
      </c>
      <c r="T262" s="1" t="s">
        <v>41</v>
      </c>
      <c r="U262" s="105">
        <v>70</v>
      </c>
      <c r="V262" s="105">
        <v>12</v>
      </c>
      <c r="W262" s="105">
        <v>19</v>
      </c>
      <c r="X262" s="82">
        <v>0</v>
      </c>
      <c r="Y262" s="20">
        <f t="shared" si="122"/>
        <v>670</v>
      </c>
      <c r="Z262" s="44">
        <f>'liczba dni zwłoki'!$E$17</f>
        <v>90</v>
      </c>
      <c r="AA262" s="44">
        <f>'liczba dni zwłoki'!$F$17</f>
        <v>132</v>
      </c>
      <c r="AB262" s="43">
        <f t="shared" si="123"/>
        <v>36</v>
      </c>
      <c r="AC262" s="45">
        <f>'liczba dni zwłoki'!$H$17</f>
        <v>47</v>
      </c>
      <c r="AD262" s="45">
        <f>'liczba dni zwłoki'!$I$17</f>
        <v>130</v>
      </c>
      <c r="AE262" s="45">
        <f t="shared" si="124"/>
        <v>28</v>
      </c>
    </row>
    <row r="263" spans="1:31" ht="16.5" thickTop="1" thickBot="1" x14ac:dyDescent="0.3">
      <c r="A263" s="30">
        <v>4</v>
      </c>
      <c r="B263" s="1" t="s">
        <v>9</v>
      </c>
      <c r="C263" s="2">
        <v>72</v>
      </c>
      <c r="D263" s="2">
        <v>27</v>
      </c>
      <c r="E263" s="20">
        <f>C263*5+D263*9</f>
        <v>603</v>
      </c>
      <c r="F263" s="44">
        <f>'liczba dni zwłoki'!$E$8</f>
        <v>363</v>
      </c>
      <c r="G263" s="44">
        <f>'liczba dni zwłoki'!$F$8</f>
        <v>132</v>
      </c>
      <c r="H263" s="47">
        <f t="shared" si="120"/>
        <v>77</v>
      </c>
      <c r="I263" s="45">
        <f>'liczba dni zwłoki'!$H$8</f>
        <v>231</v>
      </c>
      <c r="J263" s="45">
        <f>'liczba dni zwłoki'!$I$8</f>
        <v>130</v>
      </c>
      <c r="K263" s="46">
        <f t="shared" si="121"/>
        <v>55</v>
      </c>
      <c r="L263" s="154"/>
      <c r="M263" s="154"/>
      <c r="N263" s="154"/>
      <c r="O263" s="154"/>
      <c r="P263" s="154"/>
      <c r="Q263" s="154"/>
      <c r="S263" s="30">
        <v>14</v>
      </c>
      <c r="T263" s="1" t="s">
        <v>42</v>
      </c>
      <c r="U263" s="105">
        <v>70</v>
      </c>
      <c r="V263" s="105">
        <v>12</v>
      </c>
      <c r="W263" s="105">
        <v>19</v>
      </c>
      <c r="X263" s="82">
        <v>0</v>
      </c>
      <c r="Y263" s="20">
        <f t="shared" si="122"/>
        <v>670</v>
      </c>
      <c r="Z263" s="44">
        <f>'liczba dni zwłoki'!$E$18</f>
        <v>58</v>
      </c>
      <c r="AA263" s="44">
        <f>'liczba dni zwłoki'!$F$18</f>
        <v>132</v>
      </c>
      <c r="AB263" s="43">
        <f t="shared" si="123"/>
        <v>30</v>
      </c>
      <c r="AC263" s="45">
        <f>'liczba dni zwłoki'!$H$18</f>
        <v>15</v>
      </c>
      <c r="AD263" s="45">
        <f>'liczba dni zwłoki'!$I$18</f>
        <v>130</v>
      </c>
      <c r="AE263" s="45">
        <f t="shared" si="124"/>
        <v>22</v>
      </c>
    </row>
    <row r="264" spans="1:31" ht="16.5" thickTop="1" thickBot="1" x14ac:dyDescent="0.3">
      <c r="A264" s="30">
        <v>5</v>
      </c>
      <c r="B264" s="1" t="s">
        <v>10</v>
      </c>
      <c r="C264" s="2">
        <v>74</v>
      </c>
      <c r="D264" s="2">
        <v>25</v>
      </c>
      <c r="E264" s="20">
        <f t="shared" ref="E264:E269" si="125">C264*5+D264*9</f>
        <v>595</v>
      </c>
      <c r="F264" s="44">
        <f>'liczba dni zwłoki'!$E$9</f>
        <v>330</v>
      </c>
      <c r="G264" s="44">
        <f>'liczba dni zwłoki'!$F$9</f>
        <v>132</v>
      </c>
      <c r="H264" s="47">
        <f t="shared" si="120"/>
        <v>71</v>
      </c>
      <c r="I264" s="45">
        <f>'liczba dni zwłoki'!$H$9</f>
        <v>198</v>
      </c>
      <c r="J264" s="45">
        <f>'liczba dni zwłoki'!$I$9</f>
        <v>130</v>
      </c>
      <c r="K264" s="46">
        <f t="shared" si="121"/>
        <v>49</v>
      </c>
      <c r="L264" s="154"/>
      <c r="M264" s="154"/>
      <c r="N264" s="154"/>
      <c r="O264" s="154"/>
      <c r="P264" s="154"/>
      <c r="Q264" s="154"/>
      <c r="S264" s="30">
        <v>15</v>
      </c>
      <c r="T264" s="1" t="s">
        <v>43</v>
      </c>
      <c r="U264" s="105">
        <v>69</v>
      </c>
      <c r="V264" s="105">
        <v>12</v>
      </c>
      <c r="W264" s="105">
        <v>18</v>
      </c>
      <c r="X264" s="82">
        <v>0</v>
      </c>
      <c r="Y264" s="20">
        <f t="shared" si="122"/>
        <v>654</v>
      </c>
      <c r="Z264" s="44">
        <f>'liczba dni zwłoki'!$E$19</f>
        <v>28</v>
      </c>
      <c r="AA264" s="44">
        <f>'liczba dni zwłoki'!$F$19</f>
        <v>132</v>
      </c>
      <c r="AB264" s="43">
        <f t="shared" si="123"/>
        <v>24</v>
      </c>
      <c r="AC264" s="45">
        <f>'liczba dni zwłoki'!$H$19</f>
        <v>0</v>
      </c>
      <c r="AD264" s="45">
        <f>'liczba dni zwłoki'!$I$19</f>
        <v>130</v>
      </c>
      <c r="AE264" s="45">
        <f t="shared" si="124"/>
        <v>19</v>
      </c>
    </row>
    <row r="265" spans="1:31" ht="17.25" customHeight="1" thickTop="1" thickBot="1" x14ac:dyDescent="0.3">
      <c r="A265" s="30">
        <v>6</v>
      </c>
      <c r="B265" s="1" t="s">
        <v>11</v>
      </c>
      <c r="C265" s="2">
        <v>74</v>
      </c>
      <c r="D265" s="2">
        <v>25</v>
      </c>
      <c r="E265" s="20">
        <f t="shared" si="125"/>
        <v>595</v>
      </c>
      <c r="F265" s="44">
        <f>'liczba dni zwłoki'!$E$10</f>
        <v>302</v>
      </c>
      <c r="G265" s="44">
        <f>'liczba dni zwłoki'!$F$10</f>
        <v>132</v>
      </c>
      <c r="H265" s="47">
        <f t="shared" si="120"/>
        <v>66</v>
      </c>
      <c r="I265" s="45">
        <f>'liczba dni zwłoki'!$H$10</f>
        <v>170</v>
      </c>
      <c r="J265" s="45">
        <f>'liczba dni zwłoki'!$I$10</f>
        <v>130</v>
      </c>
      <c r="K265" s="46">
        <f t="shared" si="121"/>
        <v>45</v>
      </c>
      <c r="L265" s="154"/>
      <c r="M265" s="154"/>
      <c r="N265" s="154"/>
      <c r="O265" s="154"/>
      <c r="P265" s="154"/>
      <c r="Q265" s="154"/>
      <c r="S265" s="30">
        <v>16</v>
      </c>
      <c r="T265" s="1" t="s">
        <v>188</v>
      </c>
      <c r="U265" s="105">
        <v>69</v>
      </c>
      <c r="V265" s="105">
        <v>12</v>
      </c>
      <c r="W265" s="105">
        <v>18</v>
      </c>
      <c r="X265" s="82">
        <v>0</v>
      </c>
      <c r="Y265" s="20">
        <f t="shared" si="122"/>
        <v>654</v>
      </c>
      <c r="Z265" s="44">
        <f>'liczba dni zwłoki'!$E$20</f>
        <v>0</v>
      </c>
      <c r="AA265" s="44">
        <f>'liczba dni zwłoki'!$F$20</f>
        <v>130</v>
      </c>
      <c r="AB265" s="43">
        <f t="shared" si="123"/>
        <v>19</v>
      </c>
      <c r="AC265" s="45">
        <f>'liczba dni zwłoki'!$H$20</f>
        <v>0</v>
      </c>
      <c r="AD265" s="45">
        <f>'liczba dni zwłoki'!$I$20</f>
        <v>129</v>
      </c>
      <c r="AE265" s="45">
        <f t="shared" si="124"/>
        <v>18</v>
      </c>
    </row>
    <row r="266" spans="1:31" ht="16.5" thickTop="1" thickBot="1" x14ac:dyDescent="0.3">
      <c r="A266" s="30">
        <v>7</v>
      </c>
      <c r="B266" s="1" t="s">
        <v>12</v>
      </c>
      <c r="C266" s="2">
        <v>77</v>
      </c>
      <c r="D266" s="2">
        <v>24</v>
      </c>
      <c r="E266" s="20">
        <f t="shared" si="125"/>
        <v>601</v>
      </c>
      <c r="F266" s="44">
        <f>'liczba dni zwłoki'!$E$11</f>
        <v>271</v>
      </c>
      <c r="G266" s="44">
        <f>'liczba dni zwłoki'!$F$11</f>
        <v>132</v>
      </c>
      <c r="H266" s="47">
        <f t="shared" si="120"/>
        <v>62</v>
      </c>
      <c r="I266" s="45">
        <f>'liczba dni zwłoki'!$H$11</f>
        <v>144</v>
      </c>
      <c r="J266" s="45">
        <f>'liczba dni zwłoki'!$I$11</f>
        <v>130</v>
      </c>
      <c r="K266" s="46">
        <f t="shared" si="121"/>
        <v>41</v>
      </c>
      <c r="L266" s="154"/>
      <c r="M266" s="154"/>
      <c r="N266" s="154"/>
      <c r="O266" s="154"/>
      <c r="P266" s="154"/>
      <c r="Q266" s="154"/>
      <c r="S266" s="30">
        <v>17</v>
      </c>
      <c r="T266" s="1" t="s">
        <v>189</v>
      </c>
      <c r="U266" s="105">
        <v>69</v>
      </c>
      <c r="V266" s="105">
        <v>12</v>
      </c>
      <c r="W266" s="105">
        <v>18</v>
      </c>
      <c r="X266" s="82">
        <v>0</v>
      </c>
      <c r="Y266" s="20">
        <f t="shared" si="122"/>
        <v>654</v>
      </c>
      <c r="Z266" s="44">
        <f>'liczba dni zwłoki'!$E$21</f>
        <v>0</v>
      </c>
      <c r="AA266" s="44">
        <f>'liczba dni zwłoki'!$F$21</f>
        <v>99</v>
      </c>
      <c r="AB266" s="43">
        <f t="shared" si="123"/>
        <v>14</v>
      </c>
      <c r="AC266" s="45">
        <f>'liczba dni zwłoki'!$H$21</f>
        <v>0</v>
      </c>
      <c r="AD266" s="45">
        <f>'liczba dni zwłoki'!$I$21</f>
        <v>99</v>
      </c>
      <c r="AE266" s="45">
        <f t="shared" si="124"/>
        <v>14</v>
      </c>
    </row>
    <row r="267" spans="1:31" ht="16.5" thickTop="1" thickBot="1" x14ac:dyDescent="0.3">
      <c r="A267" s="30">
        <v>8</v>
      </c>
      <c r="B267" s="1" t="s">
        <v>13</v>
      </c>
      <c r="C267" s="2">
        <v>82</v>
      </c>
      <c r="D267" s="2">
        <v>19</v>
      </c>
      <c r="E267" s="20">
        <f t="shared" si="125"/>
        <v>581</v>
      </c>
      <c r="F267" s="44">
        <f>'liczba dni zwłoki'!$E$12</f>
        <v>240</v>
      </c>
      <c r="G267" s="44">
        <f>'liczba dni zwłoki'!$F$12</f>
        <v>132</v>
      </c>
      <c r="H267" s="47">
        <f t="shared" si="120"/>
        <v>55</v>
      </c>
      <c r="I267" s="45">
        <f>'liczba dni zwłoki'!$H$12</f>
        <v>144</v>
      </c>
      <c r="J267" s="45">
        <f>'liczba dni zwłoki'!$I$12</f>
        <v>130</v>
      </c>
      <c r="K267" s="46">
        <f t="shared" si="121"/>
        <v>39</v>
      </c>
      <c r="L267" s="154"/>
      <c r="M267" s="154"/>
      <c r="N267" s="154"/>
      <c r="O267" s="154"/>
      <c r="P267" s="154"/>
      <c r="Q267" s="154"/>
      <c r="S267" s="30">
        <v>18</v>
      </c>
      <c r="T267" s="1" t="s">
        <v>190</v>
      </c>
      <c r="U267" s="105">
        <v>69</v>
      </c>
      <c r="V267" s="105">
        <v>12</v>
      </c>
      <c r="W267" s="105">
        <v>18</v>
      </c>
      <c r="X267" s="82">
        <v>0</v>
      </c>
      <c r="Y267" s="20">
        <f t="shared" si="122"/>
        <v>654</v>
      </c>
      <c r="Z267" s="44">
        <f>'liczba dni zwłoki'!$E$22</f>
        <v>0</v>
      </c>
      <c r="AA267" s="44">
        <f>'liczba dni zwłoki'!$F$22</f>
        <v>69</v>
      </c>
      <c r="AB267" s="43">
        <f t="shared" si="123"/>
        <v>10</v>
      </c>
      <c r="AC267" s="45">
        <f>'liczba dni zwłoki'!$H$22</f>
        <v>0</v>
      </c>
      <c r="AD267" s="45">
        <f>'liczba dni zwłoki'!$I$22</f>
        <v>69</v>
      </c>
      <c r="AE267" s="45">
        <f t="shared" si="124"/>
        <v>10</v>
      </c>
    </row>
    <row r="268" spans="1:31" ht="16.5" thickTop="1" thickBot="1" x14ac:dyDescent="0.3">
      <c r="A268" s="30">
        <v>9</v>
      </c>
      <c r="B268" s="1" t="s">
        <v>14</v>
      </c>
      <c r="C268" s="2">
        <v>82</v>
      </c>
      <c r="D268" s="2">
        <v>19</v>
      </c>
      <c r="E268" s="20">
        <f t="shared" si="125"/>
        <v>581</v>
      </c>
      <c r="F268" s="44">
        <f>'liczba dni zwłoki'!$E$13</f>
        <v>212</v>
      </c>
      <c r="G268" s="44">
        <f>'liczba dni zwłoki'!$F$13</f>
        <v>132</v>
      </c>
      <c r="H268" s="47">
        <f t="shared" si="120"/>
        <v>51</v>
      </c>
      <c r="I268" s="45">
        <f>'liczba dni zwłoki'!$H$13</f>
        <v>144</v>
      </c>
      <c r="J268" s="45">
        <f>'liczba dni zwłoki'!$I$13</f>
        <v>130</v>
      </c>
      <c r="K268" s="46">
        <f t="shared" si="121"/>
        <v>39</v>
      </c>
      <c r="L268" s="154"/>
      <c r="M268" s="154"/>
      <c r="N268" s="154"/>
      <c r="O268" s="154"/>
      <c r="P268" s="154"/>
      <c r="Q268" s="154"/>
      <c r="S268" s="30">
        <v>19</v>
      </c>
      <c r="T268" s="1" t="s">
        <v>240</v>
      </c>
      <c r="U268" s="17">
        <v>70</v>
      </c>
      <c r="V268" s="17">
        <v>12</v>
      </c>
      <c r="W268" s="2">
        <v>18</v>
      </c>
      <c r="X268" s="2">
        <v>0</v>
      </c>
      <c r="Y268" s="20">
        <f t="shared" si="122"/>
        <v>660</v>
      </c>
      <c r="Z268" s="44">
        <f>'liczba dni zwłoki'!$E$23</f>
        <v>0</v>
      </c>
      <c r="AA268" s="44">
        <f>'liczba dni zwłoki'!$F$23</f>
        <v>36</v>
      </c>
      <c r="AB268" s="43">
        <v>0</v>
      </c>
      <c r="AC268" s="45">
        <f>'liczba dni zwłoki'!$H$23</f>
        <v>0</v>
      </c>
      <c r="AD268" s="45">
        <f>'liczba dni zwłoki'!$I$23</f>
        <v>36</v>
      </c>
      <c r="AE268" s="45">
        <v>0</v>
      </c>
    </row>
    <row r="269" spans="1:31" ht="16.5" thickTop="1" thickBot="1" x14ac:dyDescent="0.3">
      <c r="A269" s="30">
        <v>10</v>
      </c>
      <c r="B269" s="1" t="s">
        <v>36</v>
      </c>
      <c r="C269" s="2">
        <v>82</v>
      </c>
      <c r="D269" s="22">
        <v>19</v>
      </c>
      <c r="E269" s="23">
        <f t="shared" si="125"/>
        <v>581</v>
      </c>
      <c r="F269" s="44">
        <f>'liczba dni zwłoki'!$E$14</f>
        <v>181</v>
      </c>
      <c r="G269" s="44">
        <f>'liczba dni zwłoki'!$F$14</f>
        <v>132</v>
      </c>
      <c r="H269" s="47">
        <f t="shared" si="120"/>
        <v>46</v>
      </c>
      <c r="I269" s="45">
        <f>'liczba dni zwłoki'!$H$14</f>
        <v>138</v>
      </c>
      <c r="J269" s="45">
        <f>'liczba dni zwłoki'!$I$14</f>
        <v>130</v>
      </c>
      <c r="K269" s="46">
        <f t="shared" si="121"/>
        <v>39</v>
      </c>
      <c r="L269" s="154"/>
      <c r="M269" s="154"/>
      <c r="N269" s="154"/>
      <c r="O269" s="154"/>
      <c r="P269" s="154"/>
      <c r="Q269" s="154"/>
      <c r="X269" s="24" t="s">
        <v>47</v>
      </c>
      <c r="Y269" s="33">
        <f>SUM(Y260:Y268)</f>
        <v>5956</v>
      </c>
      <c r="Z269" s="33"/>
      <c r="AA269" s="33"/>
      <c r="AB269" s="34">
        <f>SUM(AB260:AB268)</f>
        <v>221</v>
      </c>
      <c r="AC269" s="34"/>
      <c r="AD269" s="34"/>
      <c r="AE269" s="34">
        <f>SUM(AE260:AE268)</f>
        <v>183</v>
      </c>
    </row>
    <row r="270" spans="1:31" ht="16.5" thickTop="1" thickBot="1" x14ac:dyDescent="0.3">
      <c r="A270" s="12"/>
      <c r="B270" s="13"/>
      <c r="C270" s="14"/>
      <c r="D270" s="24" t="s">
        <v>47</v>
      </c>
      <c r="E270" s="35">
        <f>SUM(E260:E269)</f>
        <v>6009</v>
      </c>
      <c r="F270" s="35"/>
      <c r="G270" s="35"/>
      <c r="H270" s="25">
        <f>SUM(H260:H269)</f>
        <v>699</v>
      </c>
      <c r="I270" s="25"/>
      <c r="J270" s="25"/>
      <c r="K270" s="25">
        <f t="shared" ref="K270" si="126">SUM(K260:K269)</f>
        <v>510</v>
      </c>
      <c r="L270" s="155"/>
      <c r="M270" s="155"/>
      <c r="N270" s="155"/>
      <c r="O270" s="155"/>
      <c r="P270" s="155"/>
      <c r="Q270" s="155"/>
    </row>
    <row r="271" spans="1:31" ht="15.75" thickTop="1" x14ac:dyDescent="0.25">
      <c r="A271" s="3"/>
      <c r="B271" s="8"/>
      <c r="C271" s="4"/>
      <c r="D271" s="4"/>
      <c r="E271" s="15"/>
      <c r="F271" s="4"/>
      <c r="G271" s="4"/>
      <c r="H271" s="16"/>
      <c r="I271" s="16"/>
      <c r="J271" s="16"/>
    </row>
    <row r="272" spans="1:31" x14ac:dyDescent="0.25">
      <c r="A272" s="3"/>
      <c r="B272" s="8"/>
      <c r="C272" s="4"/>
      <c r="D272" s="4"/>
      <c r="E272" s="15"/>
      <c r="F272" s="4"/>
      <c r="G272" s="4"/>
      <c r="H272" s="16"/>
      <c r="I272" s="16"/>
      <c r="J272" s="16"/>
    </row>
    <row r="273" spans="1:31" x14ac:dyDescent="0.25">
      <c r="A273" s="3"/>
      <c r="B273" s="8"/>
      <c r="C273" s="4"/>
      <c r="D273" s="4"/>
      <c r="E273" s="15"/>
      <c r="F273" s="4"/>
      <c r="G273" s="4"/>
      <c r="H273" s="16"/>
      <c r="I273" s="16"/>
      <c r="J273" s="16"/>
    </row>
    <row r="274" spans="1:31" x14ac:dyDescent="0.25">
      <c r="A274" s="3"/>
      <c r="B274" s="8"/>
      <c r="C274" s="4"/>
      <c r="D274" s="4"/>
      <c r="E274" s="15"/>
      <c r="F274" s="4"/>
      <c r="G274" s="4"/>
      <c r="H274" s="16"/>
      <c r="I274" s="16"/>
      <c r="J274" s="16"/>
    </row>
    <row r="276" spans="1:31" ht="18.75" x14ac:dyDescent="0.3">
      <c r="A276" s="198" t="s">
        <v>164</v>
      </c>
      <c r="B276" s="198"/>
      <c r="C276" s="198"/>
      <c r="D276" s="198"/>
      <c r="E276" s="198"/>
      <c r="F276" s="198"/>
      <c r="G276" s="198"/>
      <c r="H276" s="198"/>
      <c r="I276" s="198"/>
      <c r="J276" s="198"/>
      <c r="K276" s="198"/>
      <c r="L276" s="134"/>
      <c r="M276" s="134"/>
      <c r="N276" s="134"/>
      <c r="O276" s="134"/>
      <c r="P276" s="134"/>
      <c r="Q276" s="134"/>
      <c r="R276" s="132"/>
      <c r="S276" s="198" t="s">
        <v>164</v>
      </c>
      <c r="T276" s="198"/>
      <c r="U276" s="198"/>
      <c r="V276" s="198"/>
      <c r="W276" s="198"/>
      <c r="X276" s="198"/>
      <c r="Y276" s="198"/>
      <c r="Z276" s="198"/>
      <c r="AA276" s="198"/>
      <c r="AB276" s="198"/>
      <c r="AC276" s="198"/>
      <c r="AD276" s="198"/>
      <c r="AE276" s="198"/>
    </row>
    <row r="277" spans="1:31" ht="15.75" thickBot="1" x14ac:dyDescent="0.3">
      <c r="C277" s="42"/>
      <c r="D277" s="42"/>
      <c r="H277" s="11"/>
      <c r="I277" s="11"/>
      <c r="J277" s="11"/>
      <c r="K277" s="11"/>
      <c r="L277" s="11"/>
      <c r="M277" s="11"/>
      <c r="N277" s="11"/>
      <c r="O277" s="11"/>
      <c r="P277" s="11"/>
      <c r="Q277" s="11"/>
    </row>
    <row r="278" spans="1:31" ht="36" customHeight="1" thickTop="1" thickBot="1" x14ac:dyDescent="0.3">
      <c r="F278" s="187" t="s">
        <v>152</v>
      </c>
      <c r="G278" s="188"/>
      <c r="H278" s="189"/>
      <c r="I278" s="174" t="s">
        <v>151</v>
      </c>
      <c r="J278" s="175"/>
      <c r="K278" s="176"/>
      <c r="L278" s="153"/>
      <c r="M278" s="153"/>
      <c r="N278" s="153"/>
      <c r="O278" s="153"/>
      <c r="P278" s="153"/>
      <c r="Q278" s="153"/>
      <c r="Z278" s="187" t="s">
        <v>152</v>
      </c>
      <c r="AA278" s="188"/>
      <c r="AB278" s="189"/>
      <c r="AC278" s="174" t="s">
        <v>151</v>
      </c>
      <c r="AD278" s="175"/>
      <c r="AE278" s="176"/>
    </row>
    <row r="279" spans="1:31" ht="51" customHeight="1" thickTop="1" thickBot="1" x14ac:dyDescent="0.3">
      <c r="A279" s="177" t="s">
        <v>0</v>
      </c>
      <c r="B279" s="179" t="s">
        <v>1</v>
      </c>
      <c r="C279" s="183" t="s">
        <v>2</v>
      </c>
      <c r="D279" s="184"/>
      <c r="E279" s="181" t="s">
        <v>3</v>
      </c>
      <c r="F279" s="190" t="s">
        <v>38</v>
      </c>
      <c r="G279" s="191"/>
      <c r="H279" s="185" t="s">
        <v>37</v>
      </c>
      <c r="I279" s="192" t="s">
        <v>150</v>
      </c>
      <c r="J279" s="193"/>
      <c r="K279" s="173" t="s">
        <v>48</v>
      </c>
      <c r="L279" s="153"/>
      <c r="M279" s="153"/>
      <c r="N279" s="153"/>
      <c r="O279" s="153"/>
      <c r="P279" s="153"/>
      <c r="Q279" s="153"/>
      <c r="S279" s="177" t="s">
        <v>0</v>
      </c>
      <c r="T279" s="179" t="s">
        <v>1</v>
      </c>
      <c r="U279" s="194" t="s">
        <v>2</v>
      </c>
      <c r="V279" s="195"/>
      <c r="W279" s="195"/>
      <c r="X279" s="196"/>
      <c r="Y279" s="181" t="s">
        <v>3</v>
      </c>
      <c r="Z279" s="197" t="s">
        <v>38</v>
      </c>
      <c r="AA279" s="197"/>
      <c r="AB279" s="185" t="s">
        <v>37</v>
      </c>
      <c r="AC279" s="192" t="s">
        <v>150</v>
      </c>
      <c r="AD279" s="193"/>
      <c r="AE279" s="171" t="s">
        <v>48</v>
      </c>
    </row>
    <row r="280" spans="1:31" ht="16.5" thickTop="1" thickBot="1" x14ac:dyDescent="0.3">
      <c r="A280" s="178"/>
      <c r="B280" s="180"/>
      <c r="C280" s="19" t="s">
        <v>4</v>
      </c>
      <c r="D280" s="19" t="s">
        <v>5</v>
      </c>
      <c r="E280" s="182"/>
      <c r="F280" s="78" t="s">
        <v>197</v>
      </c>
      <c r="G280" s="78" t="s">
        <v>198</v>
      </c>
      <c r="H280" s="186"/>
      <c r="I280" s="80" t="s">
        <v>197</v>
      </c>
      <c r="J280" s="79" t="s">
        <v>198</v>
      </c>
      <c r="K280" s="173"/>
      <c r="L280" s="153"/>
      <c r="M280" s="153"/>
      <c r="N280" s="153"/>
      <c r="O280" s="153"/>
      <c r="P280" s="153"/>
      <c r="Q280" s="153"/>
      <c r="S280" s="178"/>
      <c r="T280" s="180"/>
      <c r="U280" s="28" t="s">
        <v>44</v>
      </c>
      <c r="V280" s="19" t="s">
        <v>4</v>
      </c>
      <c r="W280" s="29" t="s">
        <v>45</v>
      </c>
      <c r="X280" s="19" t="s">
        <v>5</v>
      </c>
      <c r="Y280" s="182"/>
      <c r="Z280" s="78" t="s">
        <v>197</v>
      </c>
      <c r="AA280" s="52" t="s">
        <v>198</v>
      </c>
      <c r="AB280" s="186"/>
      <c r="AC280" s="79" t="s">
        <v>197</v>
      </c>
      <c r="AD280" s="80" t="s">
        <v>198</v>
      </c>
      <c r="AE280" s="172"/>
    </row>
    <row r="281" spans="1:31" ht="16.5" thickTop="1" thickBot="1" x14ac:dyDescent="0.3">
      <c r="A281" s="30">
        <v>1</v>
      </c>
      <c r="B281" s="1" t="s">
        <v>6</v>
      </c>
      <c r="C281" s="2">
        <v>114</v>
      </c>
      <c r="D281" s="2">
        <v>6</v>
      </c>
      <c r="E281" s="20">
        <f>C281*5+D281*9</f>
        <v>624</v>
      </c>
      <c r="F281" s="44">
        <f>'liczba dni zwłoki'!$E$5</f>
        <v>455</v>
      </c>
      <c r="G281" s="44">
        <f>'liczba dni zwłoki'!$F$5</f>
        <v>132</v>
      </c>
      <c r="H281" s="47">
        <f>ROUND(((E281*0.1*F281)/365)+((E281*0.08*G281)/365),0)</f>
        <v>96</v>
      </c>
      <c r="I281" s="45">
        <f>'liczba dni zwłoki'!$H$5</f>
        <v>323</v>
      </c>
      <c r="J281" s="45">
        <f>'liczba dni zwłoki'!$I$5</f>
        <v>130</v>
      </c>
      <c r="K281" s="46">
        <f>ROUND((((E281*0.1*I281)/365)+((E281*0.08*J281)/365)),0)</f>
        <v>73</v>
      </c>
      <c r="L281" s="154"/>
      <c r="M281" s="154"/>
      <c r="N281" s="154"/>
      <c r="O281" s="154"/>
      <c r="P281" s="154"/>
      <c r="Q281" s="154"/>
      <c r="S281" s="30">
        <v>11</v>
      </c>
      <c r="T281" s="1" t="s">
        <v>39</v>
      </c>
      <c r="U281" s="106">
        <v>104</v>
      </c>
      <c r="V281" s="106">
        <v>6</v>
      </c>
      <c r="W281" s="106">
        <v>6</v>
      </c>
      <c r="X281" s="82">
        <v>0</v>
      </c>
      <c r="Y281" s="20">
        <f>U281*6+V281*5+W281*10+X281*9</f>
        <v>714</v>
      </c>
      <c r="Z281" s="44">
        <f>'liczba dni zwłoki'!$E$15</f>
        <v>149</v>
      </c>
      <c r="AA281" s="44">
        <f>'liczba dni zwłoki'!$F$15</f>
        <v>132</v>
      </c>
      <c r="AB281" s="43">
        <f>ROUND((((Y281*0.1*Z281)/365)+((Y281*0.08*AA281)/365)),0)</f>
        <v>50</v>
      </c>
      <c r="AC281" s="45">
        <f>'liczba dni zwłoki'!$H$15</f>
        <v>106</v>
      </c>
      <c r="AD281" s="45">
        <f>'liczba dni zwłoki'!$I$15</f>
        <v>130</v>
      </c>
      <c r="AE281" s="45">
        <f>ROUND((((Y281*0.1*AC281)/365)+((Y281*0.08*AD281)/365)),0)</f>
        <v>41</v>
      </c>
    </row>
    <row r="282" spans="1:31" ht="16.5" thickTop="1" thickBot="1" x14ac:dyDescent="0.3">
      <c r="A282" s="30">
        <v>2</v>
      </c>
      <c r="B282" s="1" t="s">
        <v>7</v>
      </c>
      <c r="C282" s="2">
        <v>114</v>
      </c>
      <c r="D282" s="2">
        <v>6</v>
      </c>
      <c r="E282" s="20">
        <f>+C282*5+D282*9</f>
        <v>624</v>
      </c>
      <c r="F282" s="44">
        <f>'liczba dni zwłoki'!$E$6</f>
        <v>422</v>
      </c>
      <c r="G282" s="44">
        <f>'liczba dni zwłoki'!$F$6</f>
        <v>132</v>
      </c>
      <c r="H282" s="47">
        <f t="shared" ref="H282:H290" si="127">ROUND(((E282*0.1*F282)/365)+((E282*0.08*G282)/365),0)</f>
        <v>90</v>
      </c>
      <c r="I282" s="45">
        <f>'liczba dni zwłoki'!$H$6</f>
        <v>290</v>
      </c>
      <c r="J282" s="45">
        <f>'liczba dni zwłoki'!$I$6</f>
        <v>130</v>
      </c>
      <c r="K282" s="46">
        <f t="shared" ref="K282:K290" si="128">ROUND((((E282*0.1*I282)/365)+((E282*0.08*J282)/365)),0)</f>
        <v>67</v>
      </c>
      <c r="L282" s="154"/>
      <c r="M282" s="154"/>
      <c r="N282" s="154"/>
      <c r="O282" s="154"/>
      <c r="P282" s="154"/>
      <c r="Q282" s="154"/>
      <c r="S282" s="30">
        <v>12</v>
      </c>
      <c r="T282" s="1" t="s">
        <v>40</v>
      </c>
      <c r="U282" s="106">
        <v>104</v>
      </c>
      <c r="V282" s="106">
        <v>6</v>
      </c>
      <c r="W282" s="106">
        <v>6</v>
      </c>
      <c r="X282" s="82">
        <v>0</v>
      </c>
      <c r="Y282" s="20">
        <f t="shared" ref="Y282:Y289" si="129">U282*6+V282*5+W282*10+X282*9</f>
        <v>714</v>
      </c>
      <c r="Z282" s="44">
        <f>'liczba dni zwłoki'!$E$16</f>
        <v>120</v>
      </c>
      <c r="AA282" s="44">
        <f>'liczba dni zwłoki'!$F$16</f>
        <v>132</v>
      </c>
      <c r="AB282" s="43">
        <f t="shared" ref="AB282:AB288" si="130">ROUND((((Y282*0.1*Z282)/365)+((Y282*0.08*AA282)/365)),0)</f>
        <v>44</v>
      </c>
      <c r="AC282" s="45">
        <f>'liczba dni zwłoki'!$H$16</f>
        <v>77</v>
      </c>
      <c r="AD282" s="45">
        <f>'liczba dni zwłoki'!$I$16</f>
        <v>130</v>
      </c>
      <c r="AE282" s="45">
        <f t="shared" ref="AE282:AE288" si="131">ROUND((((Y282*0.1*AC282)/365)+((Y282*0.08*AD282)/365)),0)</f>
        <v>35</v>
      </c>
    </row>
    <row r="283" spans="1:31" ht="16.5" thickTop="1" thickBot="1" x14ac:dyDescent="0.3">
      <c r="A283" s="30">
        <v>3</v>
      </c>
      <c r="B283" s="1" t="s">
        <v>8</v>
      </c>
      <c r="C283" s="2">
        <v>113</v>
      </c>
      <c r="D283" s="2">
        <v>6</v>
      </c>
      <c r="E283" s="20">
        <f>C283*5+D283*9</f>
        <v>619</v>
      </c>
      <c r="F283" s="44">
        <f>'liczba dni zwłoki'!$E$7</f>
        <v>393</v>
      </c>
      <c r="G283" s="44">
        <f>'liczba dni zwłoki'!$F$7</f>
        <v>132</v>
      </c>
      <c r="H283" s="47">
        <f t="shared" si="127"/>
        <v>85</v>
      </c>
      <c r="I283" s="45">
        <f>'liczba dni zwłoki'!$H$7</f>
        <v>261</v>
      </c>
      <c r="J283" s="45">
        <f>'liczba dni zwłoki'!$I$7</f>
        <v>130</v>
      </c>
      <c r="K283" s="46">
        <f t="shared" si="128"/>
        <v>62</v>
      </c>
      <c r="L283" s="154"/>
      <c r="M283" s="154"/>
      <c r="N283" s="154"/>
      <c r="O283" s="154"/>
      <c r="P283" s="154"/>
      <c r="Q283" s="154"/>
      <c r="S283" s="30">
        <v>13</v>
      </c>
      <c r="T283" s="1" t="s">
        <v>41</v>
      </c>
      <c r="U283" s="106">
        <v>102</v>
      </c>
      <c r="V283" s="106">
        <v>6</v>
      </c>
      <c r="W283" s="106">
        <v>6</v>
      </c>
      <c r="X283" s="82">
        <v>0</v>
      </c>
      <c r="Y283" s="20">
        <f t="shared" si="129"/>
        <v>702</v>
      </c>
      <c r="Z283" s="44">
        <f>'liczba dni zwłoki'!$E$17</f>
        <v>90</v>
      </c>
      <c r="AA283" s="44">
        <f>'liczba dni zwłoki'!$F$17</f>
        <v>132</v>
      </c>
      <c r="AB283" s="43">
        <f t="shared" si="130"/>
        <v>38</v>
      </c>
      <c r="AC283" s="45">
        <f>'liczba dni zwłoki'!$H$17</f>
        <v>47</v>
      </c>
      <c r="AD283" s="45">
        <f>'liczba dni zwłoki'!$I$17</f>
        <v>130</v>
      </c>
      <c r="AE283" s="45">
        <f t="shared" si="131"/>
        <v>29</v>
      </c>
    </row>
    <row r="284" spans="1:31" ht="16.5" thickTop="1" thickBot="1" x14ac:dyDescent="0.3">
      <c r="A284" s="30">
        <v>4</v>
      </c>
      <c r="B284" s="1" t="s">
        <v>9</v>
      </c>
      <c r="C284" s="2">
        <v>112</v>
      </c>
      <c r="D284" s="2">
        <v>6</v>
      </c>
      <c r="E284" s="20">
        <f>C284*5+D284*9</f>
        <v>614</v>
      </c>
      <c r="F284" s="44">
        <f>'liczba dni zwłoki'!$E$8</f>
        <v>363</v>
      </c>
      <c r="G284" s="44">
        <f>'liczba dni zwłoki'!$F$8</f>
        <v>132</v>
      </c>
      <c r="H284" s="47">
        <f t="shared" si="127"/>
        <v>79</v>
      </c>
      <c r="I284" s="45">
        <f>'liczba dni zwłoki'!$H$8</f>
        <v>231</v>
      </c>
      <c r="J284" s="45">
        <f>'liczba dni zwłoki'!$I$8</f>
        <v>130</v>
      </c>
      <c r="K284" s="46">
        <f t="shared" si="128"/>
        <v>56</v>
      </c>
      <c r="L284" s="154"/>
      <c r="M284" s="154"/>
      <c r="N284" s="154"/>
      <c r="O284" s="154"/>
      <c r="P284" s="154"/>
      <c r="Q284" s="154"/>
      <c r="S284" s="30">
        <v>14</v>
      </c>
      <c r="T284" s="1" t="s">
        <v>42</v>
      </c>
      <c r="U284" s="106">
        <v>102</v>
      </c>
      <c r="V284" s="106">
        <v>6</v>
      </c>
      <c r="W284" s="106">
        <v>6</v>
      </c>
      <c r="X284" s="82">
        <v>0</v>
      </c>
      <c r="Y284" s="20">
        <f t="shared" si="129"/>
        <v>702</v>
      </c>
      <c r="Z284" s="44">
        <f>'liczba dni zwłoki'!$E$18</f>
        <v>58</v>
      </c>
      <c r="AA284" s="44">
        <f>'liczba dni zwłoki'!$F$18</f>
        <v>132</v>
      </c>
      <c r="AB284" s="43">
        <f t="shared" si="130"/>
        <v>31</v>
      </c>
      <c r="AC284" s="45">
        <f>'liczba dni zwłoki'!$H$18</f>
        <v>15</v>
      </c>
      <c r="AD284" s="45">
        <f>'liczba dni zwłoki'!$I$18</f>
        <v>130</v>
      </c>
      <c r="AE284" s="45">
        <f t="shared" si="131"/>
        <v>23</v>
      </c>
    </row>
    <row r="285" spans="1:31" ht="16.5" thickTop="1" thickBot="1" x14ac:dyDescent="0.3">
      <c r="A285" s="30">
        <v>5</v>
      </c>
      <c r="B285" s="1" t="s">
        <v>10</v>
      </c>
      <c r="C285" s="2">
        <v>112</v>
      </c>
      <c r="D285" s="2">
        <v>6</v>
      </c>
      <c r="E285" s="20">
        <f t="shared" ref="E285:E290" si="132">C285*5+D285*9</f>
        <v>614</v>
      </c>
      <c r="F285" s="44">
        <f>'liczba dni zwłoki'!$E$9</f>
        <v>330</v>
      </c>
      <c r="G285" s="44">
        <f>'liczba dni zwłoki'!$F$9</f>
        <v>132</v>
      </c>
      <c r="H285" s="47">
        <f t="shared" si="127"/>
        <v>73</v>
      </c>
      <c r="I285" s="45">
        <f>'liczba dni zwłoki'!$H$9</f>
        <v>198</v>
      </c>
      <c r="J285" s="45">
        <f>'liczba dni zwłoki'!$I$9</f>
        <v>130</v>
      </c>
      <c r="K285" s="46">
        <f t="shared" si="128"/>
        <v>51</v>
      </c>
      <c r="L285" s="154"/>
      <c r="M285" s="154"/>
      <c r="N285" s="154"/>
      <c r="O285" s="154"/>
      <c r="P285" s="154"/>
      <c r="Q285" s="154"/>
      <c r="S285" s="30">
        <v>15</v>
      </c>
      <c r="T285" s="1" t="s">
        <v>43</v>
      </c>
      <c r="U285" s="106">
        <v>102</v>
      </c>
      <c r="V285" s="106">
        <v>6</v>
      </c>
      <c r="W285" s="106">
        <v>6</v>
      </c>
      <c r="X285" s="82">
        <v>0</v>
      </c>
      <c r="Y285" s="20">
        <f t="shared" si="129"/>
        <v>702</v>
      </c>
      <c r="Z285" s="44">
        <f>'liczba dni zwłoki'!$E$19</f>
        <v>28</v>
      </c>
      <c r="AA285" s="44">
        <f>'liczba dni zwłoki'!$F$19</f>
        <v>132</v>
      </c>
      <c r="AB285" s="43">
        <f t="shared" si="130"/>
        <v>26</v>
      </c>
      <c r="AC285" s="45">
        <f>'liczba dni zwłoki'!$H$19</f>
        <v>0</v>
      </c>
      <c r="AD285" s="45">
        <f>'liczba dni zwłoki'!$I$19</f>
        <v>130</v>
      </c>
      <c r="AE285" s="45">
        <f t="shared" si="131"/>
        <v>20</v>
      </c>
    </row>
    <row r="286" spans="1:31" ht="16.5" thickTop="1" thickBot="1" x14ac:dyDescent="0.3">
      <c r="A286" s="30">
        <v>6</v>
      </c>
      <c r="B286" s="1" t="s">
        <v>11</v>
      </c>
      <c r="C286" s="2">
        <v>110</v>
      </c>
      <c r="D286" s="2">
        <v>6</v>
      </c>
      <c r="E286" s="20">
        <f t="shared" si="132"/>
        <v>604</v>
      </c>
      <c r="F286" s="44">
        <f>'liczba dni zwłoki'!$E$10</f>
        <v>302</v>
      </c>
      <c r="G286" s="44">
        <f>'liczba dni zwłoki'!$F$10</f>
        <v>132</v>
      </c>
      <c r="H286" s="47">
        <f t="shared" si="127"/>
        <v>67</v>
      </c>
      <c r="I286" s="45">
        <f>'liczba dni zwłoki'!$H$10</f>
        <v>170</v>
      </c>
      <c r="J286" s="45">
        <f>'liczba dni zwłoki'!$I$10</f>
        <v>130</v>
      </c>
      <c r="K286" s="46">
        <f t="shared" si="128"/>
        <v>45</v>
      </c>
      <c r="L286" s="154"/>
      <c r="M286" s="154"/>
      <c r="N286" s="154"/>
      <c r="O286" s="154"/>
      <c r="P286" s="154"/>
      <c r="Q286" s="154"/>
      <c r="S286" s="30">
        <v>16</v>
      </c>
      <c r="T286" s="1" t="s">
        <v>188</v>
      </c>
      <c r="U286" s="106">
        <v>102</v>
      </c>
      <c r="V286" s="106">
        <v>6</v>
      </c>
      <c r="W286" s="106">
        <v>6</v>
      </c>
      <c r="X286" s="82">
        <v>0</v>
      </c>
      <c r="Y286" s="20">
        <f t="shared" si="129"/>
        <v>702</v>
      </c>
      <c r="Z286" s="44">
        <f>'liczba dni zwłoki'!$E$20</f>
        <v>0</v>
      </c>
      <c r="AA286" s="44">
        <f>'liczba dni zwłoki'!$F$20</f>
        <v>130</v>
      </c>
      <c r="AB286" s="43">
        <f t="shared" si="130"/>
        <v>20</v>
      </c>
      <c r="AC286" s="45">
        <f>'liczba dni zwłoki'!$H$20</f>
        <v>0</v>
      </c>
      <c r="AD286" s="45">
        <f>'liczba dni zwłoki'!$I$20</f>
        <v>129</v>
      </c>
      <c r="AE286" s="45">
        <f t="shared" si="131"/>
        <v>20</v>
      </c>
    </row>
    <row r="287" spans="1:31" ht="16.5" thickTop="1" thickBot="1" x14ac:dyDescent="0.3">
      <c r="A287" s="30">
        <v>7</v>
      </c>
      <c r="B287" s="1" t="s">
        <v>12</v>
      </c>
      <c r="C287" s="2">
        <v>110</v>
      </c>
      <c r="D287" s="2">
        <v>6</v>
      </c>
      <c r="E287" s="20">
        <f t="shared" si="132"/>
        <v>604</v>
      </c>
      <c r="F287" s="44">
        <f>'liczba dni zwłoki'!$E$11</f>
        <v>271</v>
      </c>
      <c r="G287" s="44">
        <f>'liczba dni zwłoki'!$F$11</f>
        <v>132</v>
      </c>
      <c r="H287" s="47">
        <f t="shared" si="127"/>
        <v>62</v>
      </c>
      <c r="I287" s="45">
        <f>'liczba dni zwłoki'!$H$11</f>
        <v>144</v>
      </c>
      <c r="J287" s="45">
        <f>'liczba dni zwłoki'!$I$11</f>
        <v>130</v>
      </c>
      <c r="K287" s="46">
        <f t="shared" si="128"/>
        <v>41</v>
      </c>
      <c r="L287" s="154"/>
      <c r="M287" s="154"/>
      <c r="N287" s="154"/>
      <c r="O287" s="154"/>
      <c r="P287" s="154"/>
      <c r="Q287" s="154"/>
      <c r="S287" s="30">
        <v>17</v>
      </c>
      <c r="T287" s="1" t="s">
        <v>189</v>
      </c>
      <c r="U287" s="106">
        <v>102</v>
      </c>
      <c r="V287" s="106">
        <v>6</v>
      </c>
      <c r="W287" s="106">
        <v>5</v>
      </c>
      <c r="X287" s="82">
        <v>0</v>
      </c>
      <c r="Y287" s="20">
        <f t="shared" si="129"/>
        <v>692</v>
      </c>
      <c r="Z287" s="44">
        <f>'liczba dni zwłoki'!$E$21</f>
        <v>0</v>
      </c>
      <c r="AA287" s="44">
        <f>'liczba dni zwłoki'!$F$21</f>
        <v>99</v>
      </c>
      <c r="AB287" s="43">
        <f t="shared" si="130"/>
        <v>15</v>
      </c>
      <c r="AC287" s="45">
        <f>'liczba dni zwłoki'!$H$21</f>
        <v>0</v>
      </c>
      <c r="AD287" s="45">
        <f>'liczba dni zwłoki'!$I$21</f>
        <v>99</v>
      </c>
      <c r="AE287" s="45">
        <f t="shared" si="131"/>
        <v>15</v>
      </c>
    </row>
    <row r="288" spans="1:31" ht="16.5" thickTop="1" thickBot="1" x14ac:dyDescent="0.3">
      <c r="A288" s="30">
        <v>8</v>
      </c>
      <c r="B288" s="1" t="s">
        <v>13</v>
      </c>
      <c r="C288" s="2">
        <v>109</v>
      </c>
      <c r="D288" s="2">
        <v>6</v>
      </c>
      <c r="E288" s="20">
        <f t="shared" si="132"/>
        <v>599</v>
      </c>
      <c r="F288" s="44">
        <f>'liczba dni zwłoki'!$E$12</f>
        <v>240</v>
      </c>
      <c r="G288" s="44">
        <f>'liczba dni zwłoki'!$F$12</f>
        <v>132</v>
      </c>
      <c r="H288" s="47">
        <f t="shared" si="127"/>
        <v>57</v>
      </c>
      <c r="I288" s="45">
        <f>'liczba dni zwłoki'!$H$12</f>
        <v>144</v>
      </c>
      <c r="J288" s="45">
        <f>'liczba dni zwłoki'!$I$12</f>
        <v>130</v>
      </c>
      <c r="K288" s="46">
        <f t="shared" si="128"/>
        <v>41</v>
      </c>
      <c r="L288" s="154"/>
      <c r="M288" s="154"/>
      <c r="N288" s="154"/>
      <c r="O288" s="154"/>
      <c r="P288" s="154"/>
      <c r="Q288" s="154"/>
      <c r="S288" s="30">
        <v>18</v>
      </c>
      <c r="T288" s="1" t="s">
        <v>190</v>
      </c>
      <c r="U288" s="106">
        <v>102</v>
      </c>
      <c r="V288" s="106">
        <v>6</v>
      </c>
      <c r="W288" s="106">
        <v>5</v>
      </c>
      <c r="X288" s="82">
        <v>0</v>
      </c>
      <c r="Y288" s="20">
        <f t="shared" si="129"/>
        <v>692</v>
      </c>
      <c r="Z288" s="44">
        <f>'liczba dni zwłoki'!$E$22</f>
        <v>0</v>
      </c>
      <c r="AA288" s="44">
        <f>'liczba dni zwłoki'!$F$22</f>
        <v>69</v>
      </c>
      <c r="AB288" s="43">
        <f t="shared" si="130"/>
        <v>10</v>
      </c>
      <c r="AC288" s="45">
        <f>'liczba dni zwłoki'!$H$22</f>
        <v>0</v>
      </c>
      <c r="AD288" s="45">
        <f>'liczba dni zwłoki'!$I$22</f>
        <v>69</v>
      </c>
      <c r="AE288" s="45">
        <f t="shared" si="131"/>
        <v>10</v>
      </c>
    </row>
    <row r="289" spans="1:31" ht="16.5" thickTop="1" thickBot="1" x14ac:dyDescent="0.3">
      <c r="A289" s="30">
        <v>9</v>
      </c>
      <c r="B289" s="1" t="s">
        <v>14</v>
      </c>
      <c r="C289" s="2">
        <v>109</v>
      </c>
      <c r="D289" s="2">
        <v>6</v>
      </c>
      <c r="E289" s="20">
        <f t="shared" si="132"/>
        <v>599</v>
      </c>
      <c r="F289" s="44">
        <f>'liczba dni zwłoki'!$E$13</f>
        <v>212</v>
      </c>
      <c r="G289" s="44">
        <f>'liczba dni zwłoki'!$F$13</f>
        <v>132</v>
      </c>
      <c r="H289" s="47">
        <f t="shared" si="127"/>
        <v>52</v>
      </c>
      <c r="I289" s="45">
        <f>'liczba dni zwłoki'!$H$13</f>
        <v>144</v>
      </c>
      <c r="J289" s="45">
        <f>'liczba dni zwłoki'!$I$13</f>
        <v>130</v>
      </c>
      <c r="K289" s="46">
        <f t="shared" si="128"/>
        <v>41</v>
      </c>
      <c r="L289" s="154"/>
      <c r="M289" s="154"/>
      <c r="N289" s="154"/>
      <c r="O289" s="154"/>
      <c r="P289" s="154"/>
      <c r="Q289" s="154"/>
      <c r="S289" s="30">
        <v>19</v>
      </c>
      <c r="T289" s="1" t="s">
        <v>240</v>
      </c>
      <c r="U289" s="17">
        <v>102</v>
      </c>
      <c r="V289" s="17">
        <v>6</v>
      </c>
      <c r="W289" s="2">
        <v>5</v>
      </c>
      <c r="X289" s="2">
        <v>0</v>
      </c>
      <c r="Y289" s="20">
        <f t="shared" si="129"/>
        <v>692</v>
      </c>
      <c r="Z289" s="44">
        <f>'liczba dni zwłoki'!$E$23</f>
        <v>0</v>
      </c>
      <c r="AA289" s="44">
        <f>'liczba dni zwłoki'!$F$23</f>
        <v>36</v>
      </c>
      <c r="AB289" s="43">
        <v>0</v>
      </c>
      <c r="AC289" s="45">
        <f>'liczba dni zwłoki'!$H$23</f>
        <v>0</v>
      </c>
      <c r="AD289" s="45">
        <f>'liczba dni zwłoki'!$I$23</f>
        <v>36</v>
      </c>
      <c r="AE289" s="45">
        <v>0</v>
      </c>
    </row>
    <row r="290" spans="1:31" ht="16.5" thickTop="1" thickBot="1" x14ac:dyDescent="0.3">
      <c r="A290" s="30">
        <v>10</v>
      </c>
      <c r="B290" s="1" t="s">
        <v>36</v>
      </c>
      <c r="C290" s="2">
        <v>110</v>
      </c>
      <c r="D290" s="22">
        <v>6</v>
      </c>
      <c r="E290" s="23">
        <f t="shared" si="132"/>
        <v>604</v>
      </c>
      <c r="F290" s="44">
        <f>'liczba dni zwłoki'!$E$14</f>
        <v>181</v>
      </c>
      <c r="G290" s="44">
        <f>'liczba dni zwłoki'!$F$14</f>
        <v>132</v>
      </c>
      <c r="H290" s="47">
        <f t="shared" si="127"/>
        <v>47</v>
      </c>
      <c r="I290" s="45">
        <f>'liczba dni zwłoki'!$H$14</f>
        <v>138</v>
      </c>
      <c r="J290" s="45">
        <f>'liczba dni zwłoki'!$I$14</f>
        <v>130</v>
      </c>
      <c r="K290" s="46">
        <f t="shared" si="128"/>
        <v>40</v>
      </c>
      <c r="L290" s="154"/>
      <c r="M290" s="154"/>
      <c r="N290" s="154"/>
      <c r="O290" s="154"/>
      <c r="P290" s="154"/>
      <c r="Q290" s="154"/>
      <c r="X290" s="24" t="s">
        <v>47</v>
      </c>
      <c r="Y290" s="33">
        <f>SUM(Y281:Y289)</f>
        <v>6312</v>
      </c>
      <c r="Z290" s="33"/>
      <c r="AA290" s="33"/>
      <c r="AB290" s="34">
        <f>SUM(AB281:AB289)</f>
        <v>234</v>
      </c>
      <c r="AC290" s="34"/>
      <c r="AD290" s="34"/>
      <c r="AE290" s="34">
        <f>SUM(AE281:AE289)</f>
        <v>193</v>
      </c>
    </row>
    <row r="291" spans="1:31" ht="16.5" thickTop="1" thickBot="1" x14ac:dyDescent="0.3">
      <c r="A291" s="12"/>
      <c r="B291" s="13"/>
      <c r="C291" s="14"/>
      <c r="D291" s="24" t="s">
        <v>47</v>
      </c>
      <c r="E291" s="35">
        <f>SUM(E281:E290)</f>
        <v>6105</v>
      </c>
      <c r="F291" s="35"/>
      <c r="G291" s="35"/>
      <c r="H291" s="25">
        <f>SUM(H281:H290)</f>
        <v>708</v>
      </c>
      <c r="I291" s="25"/>
      <c r="J291" s="25"/>
      <c r="K291" s="25">
        <f t="shared" ref="K291" si="133">SUM(K281:K290)</f>
        <v>517</v>
      </c>
      <c r="L291" s="155"/>
      <c r="M291" s="155"/>
      <c r="N291" s="155"/>
      <c r="O291" s="155"/>
      <c r="P291" s="155"/>
      <c r="Q291" s="155"/>
    </row>
    <row r="292" spans="1:31" ht="15.75" thickTop="1" x14ac:dyDescent="0.25">
      <c r="A292" s="3"/>
      <c r="B292" s="8"/>
      <c r="C292" s="4"/>
      <c r="D292" s="4"/>
      <c r="E292" s="15"/>
      <c r="F292" s="4"/>
      <c r="G292" s="4"/>
      <c r="H292" s="16"/>
      <c r="I292" s="16"/>
      <c r="J292" s="16"/>
    </row>
    <row r="293" spans="1:31" x14ac:dyDescent="0.25">
      <c r="A293" s="3"/>
      <c r="B293" s="8"/>
      <c r="C293" s="4"/>
      <c r="D293" s="4"/>
      <c r="E293" s="15"/>
      <c r="F293" s="4"/>
      <c r="G293" s="4"/>
      <c r="H293" s="16"/>
      <c r="I293" s="16"/>
      <c r="J293" s="16"/>
    </row>
    <row r="294" spans="1:31" x14ac:dyDescent="0.25">
      <c r="A294" s="3"/>
      <c r="B294" s="8"/>
      <c r="C294" s="4"/>
      <c r="D294" s="4"/>
      <c r="E294" s="15"/>
      <c r="F294" s="4"/>
      <c r="G294" s="4"/>
      <c r="H294" s="16"/>
      <c r="I294" s="16"/>
      <c r="J294" s="16"/>
    </row>
    <row r="295" spans="1:31" x14ac:dyDescent="0.25">
      <c r="A295" s="3"/>
      <c r="B295" s="8"/>
      <c r="C295" s="4"/>
      <c r="D295" s="4"/>
      <c r="E295" s="15"/>
      <c r="F295" s="4"/>
      <c r="G295" s="4"/>
      <c r="H295" s="16"/>
      <c r="I295" s="16"/>
      <c r="J295" s="16"/>
    </row>
  </sheetData>
  <mergeCells count="344">
    <mergeCell ref="Z195:AA195"/>
    <mergeCell ref="AC195:AD195"/>
    <mergeCell ref="Z216:AA216"/>
    <mergeCell ref="AC216:AD216"/>
    <mergeCell ref="Z237:AA237"/>
    <mergeCell ref="AC237:AD237"/>
    <mergeCell ref="AC236:AE236"/>
    <mergeCell ref="AC257:AE257"/>
    <mergeCell ref="AC278:AE278"/>
    <mergeCell ref="S234:AE234"/>
    <mergeCell ref="AC132:AD132"/>
    <mergeCell ref="Z153:AA153"/>
    <mergeCell ref="AC153:AD153"/>
    <mergeCell ref="Z174:AA174"/>
    <mergeCell ref="AC174:AD174"/>
    <mergeCell ref="Z69:AA69"/>
    <mergeCell ref="AC69:AD69"/>
    <mergeCell ref="Z90:AA90"/>
    <mergeCell ref="AC90:AD90"/>
    <mergeCell ref="Z111:AA111"/>
    <mergeCell ref="AC111:AD111"/>
    <mergeCell ref="Z173:AB173"/>
    <mergeCell ref="AC110:AE110"/>
    <mergeCell ref="AC131:AE131"/>
    <mergeCell ref="AE111:AE112"/>
    <mergeCell ref="AB111:AB112"/>
    <mergeCell ref="S129:AE129"/>
    <mergeCell ref="Z152:AB152"/>
    <mergeCell ref="S153:S154"/>
    <mergeCell ref="T153:T154"/>
    <mergeCell ref="U153:X153"/>
    <mergeCell ref="Y153:Y154"/>
    <mergeCell ref="AB153:AB154"/>
    <mergeCell ref="Z132:AA132"/>
    <mergeCell ref="S111:S112"/>
    <mergeCell ref="T111:T112"/>
    <mergeCell ref="U111:X111"/>
    <mergeCell ref="Y111:Y112"/>
    <mergeCell ref="S276:AE276"/>
    <mergeCell ref="I279:J279"/>
    <mergeCell ref="Y258:Y259"/>
    <mergeCell ref="AB258:AB259"/>
    <mergeCell ref="Z215:AB215"/>
    <mergeCell ref="S216:S217"/>
    <mergeCell ref="T216:T217"/>
    <mergeCell ref="U216:X216"/>
    <mergeCell ref="Y216:Y217"/>
    <mergeCell ref="AB216:AB217"/>
    <mergeCell ref="Z258:AA258"/>
    <mergeCell ref="K258:K259"/>
    <mergeCell ref="I257:K257"/>
    <mergeCell ref="I278:K278"/>
    <mergeCell ref="I215:K215"/>
    <mergeCell ref="I236:K236"/>
    <mergeCell ref="I216:J216"/>
    <mergeCell ref="I237:J237"/>
    <mergeCell ref="I258:J258"/>
    <mergeCell ref="AC258:AD258"/>
    <mergeCell ref="Z279:AA279"/>
    <mergeCell ref="AC279:AD279"/>
    <mergeCell ref="T237:T238"/>
    <mergeCell ref="U237:X237"/>
    <mergeCell ref="Y237:Y238"/>
    <mergeCell ref="AB237:AB238"/>
    <mergeCell ref="Z257:AB257"/>
    <mergeCell ref="S258:S259"/>
    <mergeCell ref="T258:T259"/>
    <mergeCell ref="U258:X258"/>
    <mergeCell ref="S255:AE255"/>
    <mergeCell ref="U174:X174"/>
    <mergeCell ref="Y174:Y175"/>
    <mergeCell ref="AB174:AB175"/>
    <mergeCell ref="F4:H4"/>
    <mergeCell ref="H5:H6"/>
    <mergeCell ref="Z47:AB47"/>
    <mergeCell ref="S48:S49"/>
    <mergeCell ref="T48:T49"/>
    <mergeCell ref="U48:X48"/>
    <mergeCell ref="Y48:Y49"/>
    <mergeCell ref="AB48:AB49"/>
    <mergeCell ref="I4:K4"/>
    <mergeCell ref="I25:K25"/>
    <mergeCell ref="I47:K47"/>
    <mergeCell ref="F47:H47"/>
    <mergeCell ref="H48:H49"/>
    <mergeCell ref="F25:H25"/>
    <mergeCell ref="Z25:AB25"/>
    <mergeCell ref="Z131:AB131"/>
    <mergeCell ref="S132:S133"/>
    <mergeCell ref="T132:T133"/>
    <mergeCell ref="Z4:AB4"/>
    <mergeCell ref="I173:K173"/>
    <mergeCell ref="F174:G174"/>
    <mergeCell ref="AB90:AB91"/>
    <mergeCell ref="Z110:AB110"/>
    <mergeCell ref="S26:S27"/>
    <mergeCell ref="T26:T27"/>
    <mergeCell ref="U26:X26"/>
    <mergeCell ref="Y26:Y27"/>
    <mergeCell ref="AE90:AE91"/>
    <mergeCell ref="F69:G69"/>
    <mergeCell ref="I69:J69"/>
    <mergeCell ref="F90:G90"/>
    <mergeCell ref="I90:J90"/>
    <mergeCell ref="A108:K108"/>
    <mergeCell ref="S108:AE108"/>
    <mergeCell ref="F26:G26"/>
    <mergeCell ref="I26:J26"/>
    <mergeCell ref="F48:G48"/>
    <mergeCell ref="I48:J48"/>
    <mergeCell ref="F110:H110"/>
    <mergeCell ref="H26:H27"/>
    <mergeCell ref="F68:H68"/>
    <mergeCell ref="H69:H70"/>
    <mergeCell ref="F89:H89"/>
    <mergeCell ref="H90:H91"/>
    <mergeCell ref="I68:K68"/>
    <mergeCell ref="H111:H112"/>
    <mergeCell ref="F131:H131"/>
    <mergeCell ref="H132:H133"/>
    <mergeCell ref="U90:X90"/>
    <mergeCell ref="Y90:Y91"/>
    <mergeCell ref="E69:E70"/>
    <mergeCell ref="A69:A70"/>
    <mergeCell ref="A90:A91"/>
    <mergeCell ref="Y69:Y70"/>
    <mergeCell ref="S90:S91"/>
    <mergeCell ref="T90:T91"/>
    <mergeCell ref="B90:B91"/>
    <mergeCell ref="C90:D90"/>
    <mergeCell ref="B69:B70"/>
    <mergeCell ref="F111:G111"/>
    <mergeCell ref="I111:J111"/>
    <mergeCell ref="I89:K89"/>
    <mergeCell ref="I110:K110"/>
    <mergeCell ref="K90:K91"/>
    <mergeCell ref="K111:K112"/>
    <mergeCell ref="I132:J132"/>
    <mergeCell ref="A129:K129"/>
    <mergeCell ref="A111:A112"/>
    <mergeCell ref="B111:B112"/>
    <mergeCell ref="C111:D111"/>
    <mergeCell ref="A132:A133"/>
    <mergeCell ref="B132:B133"/>
    <mergeCell ref="C132:D132"/>
    <mergeCell ref="E26:E27"/>
    <mergeCell ref="E111:E112"/>
    <mergeCell ref="E90:E91"/>
    <mergeCell ref="A48:A49"/>
    <mergeCell ref="B48:B49"/>
    <mergeCell ref="C48:D48"/>
    <mergeCell ref="E48:E49"/>
    <mergeCell ref="C69:D69"/>
    <mergeCell ref="A26:A27"/>
    <mergeCell ref="B26:B27"/>
    <mergeCell ref="C26:D26"/>
    <mergeCell ref="AB132:AB133"/>
    <mergeCell ref="A279:A280"/>
    <mergeCell ref="B279:B280"/>
    <mergeCell ref="A195:A196"/>
    <mergeCell ref="B195:B196"/>
    <mergeCell ref="A237:A238"/>
    <mergeCell ref="B237:B238"/>
    <mergeCell ref="C237:D237"/>
    <mergeCell ref="A153:A154"/>
    <mergeCell ref="B153:B154"/>
    <mergeCell ref="C153:D153"/>
    <mergeCell ref="C279:D279"/>
    <mergeCell ref="A258:A259"/>
    <mergeCell ref="B258:B259"/>
    <mergeCell ref="C258:D258"/>
    <mergeCell ref="A216:A217"/>
    <mergeCell ref="B216:B217"/>
    <mergeCell ref="A174:A175"/>
    <mergeCell ref="B174:B175"/>
    <mergeCell ref="A234:K234"/>
    <mergeCell ref="A255:K255"/>
    <mergeCell ref="A276:K276"/>
    <mergeCell ref="S174:S175"/>
    <mergeCell ref="T174:T175"/>
    <mergeCell ref="AE132:AE133"/>
    <mergeCell ref="AE153:AE154"/>
    <mergeCell ref="AE174:AE175"/>
    <mergeCell ref="AC194:AE194"/>
    <mergeCell ref="A150:K150"/>
    <mergeCell ref="S150:AE150"/>
    <mergeCell ref="A171:K171"/>
    <mergeCell ref="S171:AE171"/>
    <mergeCell ref="A192:K192"/>
    <mergeCell ref="S192:AE192"/>
    <mergeCell ref="E132:E133"/>
    <mergeCell ref="H153:H154"/>
    <mergeCell ref="F132:G132"/>
    <mergeCell ref="F194:H194"/>
    <mergeCell ref="F173:H173"/>
    <mergeCell ref="H174:H175"/>
    <mergeCell ref="Z194:AB194"/>
    <mergeCell ref="C174:D174"/>
    <mergeCell ref="E153:E154"/>
    <mergeCell ref="F152:H152"/>
    <mergeCell ref="AC152:AE152"/>
    <mergeCell ref="AC173:AE173"/>
    <mergeCell ref="U132:X132"/>
    <mergeCell ref="Y132:Y133"/>
    <mergeCell ref="K132:K133"/>
    <mergeCell ref="K153:K154"/>
    <mergeCell ref="K174:K175"/>
    <mergeCell ref="E216:E217"/>
    <mergeCell ref="E174:E175"/>
    <mergeCell ref="K195:K196"/>
    <mergeCell ref="K216:K217"/>
    <mergeCell ref="K237:K238"/>
    <mergeCell ref="I131:K131"/>
    <mergeCell ref="I152:K152"/>
    <mergeCell ref="A213:K213"/>
    <mergeCell ref="E237:E238"/>
    <mergeCell ref="E195:E196"/>
    <mergeCell ref="F195:G195"/>
    <mergeCell ref="F216:G216"/>
    <mergeCell ref="F237:G237"/>
    <mergeCell ref="C216:D216"/>
    <mergeCell ref="I194:K194"/>
    <mergeCell ref="I195:J195"/>
    <mergeCell ref="I174:J174"/>
    <mergeCell ref="F153:G153"/>
    <mergeCell ref="I153:J153"/>
    <mergeCell ref="K279:K280"/>
    <mergeCell ref="AE195:AE196"/>
    <mergeCell ref="AE216:AE217"/>
    <mergeCell ref="AE237:AE238"/>
    <mergeCell ref="AE258:AE259"/>
    <mergeCell ref="AE279:AE280"/>
    <mergeCell ref="E279:E280"/>
    <mergeCell ref="C195:D195"/>
    <mergeCell ref="S195:S196"/>
    <mergeCell ref="S213:AE213"/>
    <mergeCell ref="E258:E259"/>
    <mergeCell ref="AC215:AE215"/>
    <mergeCell ref="T195:T196"/>
    <mergeCell ref="U195:X195"/>
    <mergeCell ref="Y195:Y196"/>
    <mergeCell ref="AB195:AB196"/>
    <mergeCell ref="Z278:AB278"/>
    <mergeCell ref="S279:S280"/>
    <mergeCell ref="T279:T280"/>
    <mergeCell ref="U279:X279"/>
    <mergeCell ref="Y279:Y280"/>
    <mergeCell ref="AB279:AB280"/>
    <mergeCell ref="Z236:AB236"/>
    <mergeCell ref="S237:S238"/>
    <mergeCell ref="H279:H280"/>
    <mergeCell ref="F215:H215"/>
    <mergeCell ref="H216:H217"/>
    <mergeCell ref="F236:H236"/>
    <mergeCell ref="H258:H259"/>
    <mergeCell ref="F278:H278"/>
    <mergeCell ref="H195:H196"/>
    <mergeCell ref="F257:H257"/>
    <mergeCell ref="F258:G258"/>
    <mergeCell ref="F279:G279"/>
    <mergeCell ref="H237:H238"/>
    <mergeCell ref="AC89:AE89"/>
    <mergeCell ref="AE5:AE6"/>
    <mergeCell ref="AE26:AE27"/>
    <mergeCell ref="AE48:AE49"/>
    <mergeCell ref="AE69:AE70"/>
    <mergeCell ref="K5:K6"/>
    <mergeCell ref="K26:K27"/>
    <mergeCell ref="K48:K49"/>
    <mergeCell ref="K69:K70"/>
    <mergeCell ref="AB26:AB27"/>
    <mergeCell ref="AB69:AB70"/>
    <mergeCell ref="Z89:AB89"/>
    <mergeCell ref="Z5:AA5"/>
    <mergeCell ref="AC5:AD5"/>
    <mergeCell ref="Z26:AA26"/>
    <mergeCell ref="AC26:AD26"/>
    <mergeCell ref="Z48:AA48"/>
    <mergeCell ref="AC48:AD48"/>
    <mergeCell ref="S5:S6"/>
    <mergeCell ref="T5:T6"/>
    <mergeCell ref="U5:X5"/>
    <mergeCell ref="Y5:Y6"/>
    <mergeCell ref="AB5:AB6"/>
    <mergeCell ref="Z68:AB68"/>
    <mergeCell ref="A2:K2"/>
    <mergeCell ref="S2:AE2"/>
    <mergeCell ref="A23:K23"/>
    <mergeCell ref="S23:AE23"/>
    <mergeCell ref="A45:K45"/>
    <mergeCell ref="S45:AE45"/>
    <mergeCell ref="A66:K66"/>
    <mergeCell ref="S66:AE66"/>
    <mergeCell ref="A87:K87"/>
    <mergeCell ref="S87:AE87"/>
    <mergeCell ref="AC4:AE4"/>
    <mergeCell ref="AC25:AE25"/>
    <mergeCell ref="AC47:AE47"/>
    <mergeCell ref="AC68:AE68"/>
    <mergeCell ref="A5:A6"/>
    <mergeCell ref="B5:B6"/>
    <mergeCell ref="C5:D5"/>
    <mergeCell ref="E5:E6"/>
    <mergeCell ref="F5:G5"/>
    <mergeCell ref="I5:J5"/>
    <mergeCell ref="S69:S70"/>
    <mergeCell ref="T69:T70"/>
    <mergeCell ref="U69:X69"/>
    <mergeCell ref="L69:L70"/>
    <mergeCell ref="L111:L112"/>
    <mergeCell ref="M111:M112"/>
    <mergeCell ref="N111:N112"/>
    <mergeCell ref="O111:O112"/>
    <mergeCell ref="P111:P112"/>
    <mergeCell ref="Q111:Q112"/>
    <mergeCell ref="L48:L49"/>
    <mergeCell ref="M48:M49"/>
    <mergeCell ref="N48:N49"/>
    <mergeCell ref="O48:O49"/>
    <mergeCell ref="P48:P49"/>
    <mergeCell ref="Q48:Q49"/>
    <mergeCell ref="M69:M70"/>
    <mergeCell ref="N69:N70"/>
    <mergeCell ref="O69:O70"/>
    <mergeCell ref="P69:P70"/>
    <mergeCell ref="Q69:Q70"/>
    <mergeCell ref="L90:L91"/>
    <mergeCell ref="M90:M91"/>
    <mergeCell ref="N90:N91"/>
    <mergeCell ref="O90:O91"/>
    <mergeCell ref="P90:P91"/>
    <mergeCell ref="Q90:Q91"/>
    <mergeCell ref="L26:L27"/>
    <mergeCell ref="M26:M27"/>
    <mergeCell ref="N26:N27"/>
    <mergeCell ref="O26:O27"/>
    <mergeCell ref="P26:P27"/>
    <mergeCell ref="Q26:Q27"/>
    <mergeCell ref="L5:L6"/>
    <mergeCell ref="M5:M6"/>
    <mergeCell ref="N5:N6"/>
    <mergeCell ref="O5:O6"/>
    <mergeCell ref="P5:P6"/>
    <mergeCell ref="Q5:Q6"/>
  </mergeCells>
  <phoneticPr fontId="2" type="noConversion"/>
  <pageMargins left="0.31496062992125984" right="0.31496062992125984" top="1.3385826771653544" bottom="1.5354330708661419" header="0.31496062992125984" footer="0.31496062992125984"/>
  <pageSetup paperSize="9" orientation="landscape" horizontalDpi="4294967293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E271"/>
  <sheetViews>
    <sheetView topLeftCell="B132" zoomScaleNormal="100" workbookViewId="0">
      <selection activeCell="M149" sqref="M149:Q149"/>
    </sheetView>
  </sheetViews>
  <sheetFormatPr defaultRowHeight="15" x14ac:dyDescent="0.25"/>
  <cols>
    <col min="1" max="1" width="3" bestFit="1" customWidth="1"/>
    <col min="2" max="2" width="15.7109375" bestFit="1" customWidth="1"/>
    <col min="3" max="3" width="11.140625" customWidth="1"/>
    <col min="4" max="4" width="11.7109375" customWidth="1"/>
    <col min="5" max="5" width="21" customWidth="1"/>
    <col min="6" max="6" width="12.140625" customWidth="1"/>
    <col min="7" max="7" width="11.42578125" customWidth="1"/>
    <col min="8" max="8" width="10.42578125" customWidth="1"/>
    <col min="9" max="9" width="13.7109375" customWidth="1"/>
    <col min="10" max="10" width="11.85546875" customWidth="1"/>
    <col min="11" max="11" width="11.42578125" customWidth="1"/>
    <col min="12" max="12" width="19.85546875" customWidth="1"/>
    <col min="13" max="15" width="11.42578125" customWidth="1"/>
    <col min="16" max="16" width="16" customWidth="1"/>
    <col min="17" max="17" width="14" customWidth="1"/>
    <col min="19" max="19" width="3.5703125" customWidth="1"/>
    <col min="20" max="20" width="18.42578125" customWidth="1"/>
    <col min="21" max="21" width="11.140625" customWidth="1"/>
    <col min="22" max="22" width="12" customWidth="1"/>
    <col min="23" max="23" width="12.5703125" customWidth="1"/>
    <col min="24" max="24" width="11.85546875" customWidth="1"/>
    <col min="25" max="25" width="21" customWidth="1"/>
    <col min="26" max="26" width="12.28515625" customWidth="1"/>
    <col min="27" max="27" width="11.5703125" customWidth="1"/>
    <col min="28" max="28" width="10.7109375" customWidth="1"/>
    <col min="29" max="29" width="12.5703125" customWidth="1"/>
    <col min="30" max="30" width="11.5703125" customWidth="1"/>
    <col min="31" max="31" width="11.42578125" customWidth="1"/>
  </cols>
  <sheetData>
    <row r="2" spans="1:31" ht="18.75" x14ac:dyDescent="0.3">
      <c r="A2" s="198" t="s">
        <v>165</v>
      </c>
      <c r="B2" s="198"/>
      <c r="C2" s="198"/>
      <c r="D2" s="198"/>
      <c r="E2" s="198"/>
      <c r="F2" s="198"/>
      <c r="G2" s="198"/>
      <c r="H2" s="198"/>
      <c r="I2" s="198"/>
      <c r="J2" s="198"/>
      <c r="K2" s="198"/>
      <c r="L2" s="134"/>
      <c r="M2" s="134"/>
      <c r="N2" s="134"/>
      <c r="O2" s="134"/>
      <c r="P2" s="134"/>
      <c r="Q2" s="134"/>
      <c r="R2" s="132"/>
      <c r="S2" s="198" t="s">
        <v>165</v>
      </c>
      <c r="T2" s="198"/>
      <c r="U2" s="198"/>
      <c r="V2" s="198"/>
      <c r="W2" s="198"/>
      <c r="X2" s="198"/>
      <c r="Y2" s="198"/>
      <c r="Z2" s="198"/>
      <c r="AA2" s="198"/>
      <c r="AB2" s="198"/>
      <c r="AC2" s="198"/>
      <c r="AD2" s="198"/>
      <c r="AE2" s="198"/>
    </row>
    <row r="3" spans="1:31" ht="15.75" thickBot="1" x14ac:dyDescent="0.3">
      <c r="C3" s="42"/>
      <c r="D3" s="42"/>
      <c r="H3" s="11"/>
      <c r="I3" s="11"/>
      <c r="J3" s="11"/>
      <c r="K3" s="11"/>
      <c r="L3" s="11"/>
      <c r="M3" s="11"/>
      <c r="N3" s="11"/>
      <c r="O3" s="11"/>
      <c r="P3" s="11"/>
      <c r="Q3" s="11"/>
    </row>
    <row r="4" spans="1:31" ht="33.75" customHeight="1" thickTop="1" thickBot="1" x14ac:dyDescent="0.3">
      <c r="F4" s="187" t="s">
        <v>152</v>
      </c>
      <c r="G4" s="188"/>
      <c r="H4" s="189"/>
      <c r="I4" s="174" t="s">
        <v>151</v>
      </c>
      <c r="J4" s="175"/>
      <c r="K4" s="176"/>
      <c r="L4" s="153"/>
      <c r="M4" s="153"/>
      <c r="N4" s="153"/>
      <c r="O4" s="153"/>
      <c r="P4" s="153"/>
      <c r="Q4" s="153"/>
      <c r="Z4" s="187" t="s">
        <v>152</v>
      </c>
      <c r="AA4" s="188"/>
      <c r="AB4" s="189"/>
      <c r="AC4" s="174" t="s">
        <v>151</v>
      </c>
      <c r="AD4" s="175"/>
      <c r="AE4" s="176"/>
    </row>
    <row r="5" spans="1:31" ht="45.75" customHeight="1" thickTop="1" thickBot="1" x14ac:dyDescent="0.3">
      <c r="A5" s="177" t="s">
        <v>0</v>
      </c>
      <c r="B5" s="179" t="s">
        <v>1</v>
      </c>
      <c r="C5" s="183" t="s">
        <v>2</v>
      </c>
      <c r="D5" s="184"/>
      <c r="E5" s="181" t="s">
        <v>3</v>
      </c>
      <c r="F5" s="190" t="s">
        <v>38</v>
      </c>
      <c r="G5" s="191"/>
      <c r="H5" s="185" t="s">
        <v>37</v>
      </c>
      <c r="I5" s="192" t="s">
        <v>150</v>
      </c>
      <c r="J5" s="193"/>
      <c r="K5" s="173" t="s">
        <v>48</v>
      </c>
      <c r="L5" s="166" t="s">
        <v>243</v>
      </c>
      <c r="M5" s="168" t="s">
        <v>241</v>
      </c>
      <c r="N5" s="168" t="s">
        <v>185</v>
      </c>
      <c r="O5" s="168" t="s">
        <v>183</v>
      </c>
      <c r="P5" s="168" t="s">
        <v>244</v>
      </c>
      <c r="Q5" s="168" t="s">
        <v>245</v>
      </c>
      <c r="S5" s="177" t="s">
        <v>0</v>
      </c>
      <c r="T5" s="179" t="s">
        <v>1</v>
      </c>
      <c r="U5" s="194" t="s">
        <v>2</v>
      </c>
      <c r="V5" s="195"/>
      <c r="W5" s="195"/>
      <c r="X5" s="196"/>
      <c r="Y5" s="181" t="s">
        <v>3</v>
      </c>
      <c r="Z5" s="197" t="s">
        <v>38</v>
      </c>
      <c r="AA5" s="197"/>
      <c r="AB5" s="185" t="s">
        <v>37</v>
      </c>
      <c r="AC5" s="192" t="s">
        <v>150</v>
      </c>
      <c r="AD5" s="193"/>
      <c r="AE5" s="171" t="s">
        <v>48</v>
      </c>
    </row>
    <row r="6" spans="1:31" ht="16.5" customHeight="1" thickTop="1" thickBot="1" x14ac:dyDescent="0.3">
      <c r="A6" s="178"/>
      <c r="B6" s="180"/>
      <c r="C6" s="19" t="s">
        <v>4</v>
      </c>
      <c r="D6" s="19" t="s">
        <v>5</v>
      </c>
      <c r="E6" s="182"/>
      <c r="F6" s="78" t="s">
        <v>197</v>
      </c>
      <c r="G6" s="78" t="s">
        <v>198</v>
      </c>
      <c r="H6" s="186"/>
      <c r="I6" s="80" t="s">
        <v>197</v>
      </c>
      <c r="J6" s="79" t="s">
        <v>198</v>
      </c>
      <c r="K6" s="173"/>
      <c r="L6" s="167"/>
      <c r="M6" s="169"/>
      <c r="N6" s="169"/>
      <c r="O6" s="169"/>
      <c r="P6" s="169"/>
      <c r="Q6" s="169"/>
      <c r="S6" s="178"/>
      <c r="T6" s="180"/>
      <c r="U6" s="28" t="s">
        <v>44</v>
      </c>
      <c r="V6" s="19" t="s">
        <v>4</v>
      </c>
      <c r="W6" s="29" t="s">
        <v>45</v>
      </c>
      <c r="X6" s="19" t="s">
        <v>5</v>
      </c>
      <c r="Y6" s="182"/>
      <c r="Z6" s="78" t="s">
        <v>197</v>
      </c>
      <c r="AA6" s="52" t="s">
        <v>198</v>
      </c>
      <c r="AB6" s="186"/>
      <c r="AC6" s="79" t="s">
        <v>197</v>
      </c>
      <c r="AD6" s="80" t="s">
        <v>198</v>
      </c>
      <c r="AE6" s="172"/>
    </row>
    <row r="7" spans="1:31" ht="16.5" thickTop="1" thickBot="1" x14ac:dyDescent="0.3">
      <c r="A7" s="30">
        <v>1</v>
      </c>
      <c r="B7" s="1" t="s">
        <v>6</v>
      </c>
      <c r="C7" s="2">
        <v>112</v>
      </c>
      <c r="D7" s="2">
        <v>8</v>
      </c>
      <c r="E7" s="20">
        <f>C7*5+D7*9</f>
        <v>632</v>
      </c>
      <c r="F7" s="44">
        <f>'liczba dni zwłoki'!$E$5</f>
        <v>455</v>
      </c>
      <c r="G7" s="44">
        <f>'liczba dni zwłoki'!$F$5</f>
        <v>132</v>
      </c>
      <c r="H7" s="47">
        <f>ROUND(((E7*0.1*F7)/365)+((E7*0.08*G7)/365),0)</f>
        <v>97</v>
      </c>
      <c r="I7" s="45">
        <f>'liczba dni zwłoki'!$H$5</f>
        <v>323</v>
      </c>
      <c r="J7" s="45">
        <f>'liczba dni zwłoki'!$I$5</f>
        <v>130</v>
      </c>
      <c r="K7" s="46">
        <f>ROUND((((E7*0.1*I7)/365)+((E7*0.08*J7)/365)),0)</f>
        <v>74</v>
      </c>
      <c r="L7" s="156">
        <f>(E7+K7)/E7</f>
        <v>1.1170886075949367</v>
      </c>
      <c r="M7" s="157">
        <f>E7/L7</f>
        <v>565.75637393767704</v>
      </c>
      <c r="N7" s="158">
        <f>E7-M7</f>
        <v>66.24362606232296</v>
      </c>
      <c r="O7" s="158">
        <f>M7+N7</f>
        <v>632</v>
      </c>
      <c r="P7" s="158">
        <f>O7</f>
        <v>632</v>
      </c>
      <c r="Q7" s="158"/>
      <c r="S7" s="30">
        <v>11</v>
      </c>
      <c r="T7" s="1" t="s">
        <v>39</v>
      </c>
      <c r="U7" s="107">
        <v>112</v>
      </c>
      <c r="V7" s="81">
        <v>0</v>
      </c>
      <c r="W7" s="107">
        <v>8</v>
      </c>
      <c r="X7" s="82">
        <v>0</v>
      </c>
      <c r="Y7" s="20">
        <f>U7*6+V7*5+W7*10+X7*9</f>
        <v>752</v>
      </c>
      <c r="Z7" s="44">
        <f>'liczba dni zwłoki'!$E$15</f>
        <v>149</v>
      </c>
      <c r="AA7" s="44">
        <f>'liczba dni zwłoki'!$F$15</f>
        <v>132</v>
      </c>
      <c r="AB7" s="43">
        <f>ROUND((((Y7*0.1*Z7)/365)+((Y7*0.08*AA7)/365)),0)</f>
        <v>52</v>
      </c>
      <c r="AC7" s="45">
        <f>'liczba dni zwłoki'!$H$15</f>
        <v>106</v>
      </c>
      <c r="AD7" s="45">
        <f>'liczba dni zwłoki'!$I$15</f>
        <v>130</v>
      </c>
      <c r="AE7" s="45">
        <f>ROUND((((Y7*0.1*AC7)/365)+((Y7*0.08*AD7)/365)),0)</f>
        <v>43</v>
      </c>
    </row>
    <row r="8" spans="1:31" ht="16.5" thickTop="1" thickBot="1" x14ac:dyDescent="0.3">
      <c r="A8" s="30">
        <v>2</v>
      </c>
      <c r="B8" s="1" t="s">
        <v>7</v>
      </c>
      <c r="C8" s="2">
        <v>111</v>
      </c>
      <c r="D8" s="2">
        <v>8</v>
      </c>
      <c r="E8" s="20">
        <f>+C8*5+D8*9</f>
        <v>627</v>
      </c>
      <c r="F8" s="44">
        <f>'liczba dni zwłoki'!$E$6</f>
        <v>422</v>
      </c>
      <c r="G8" s="44">
        <f>'liczba dni zwłoki'!$F$6</f>
        <v>132</v>
      </c>
      <c r="H8" s="47">
        <f t="shared" ref="H8:H16" si="0">ROUND(((E8*0.1*F8)/365)+((E8*0.08*G8)/365),0)</f>
        <v>91</v>
      </c>
      <c r="I8" s="45">
        <f>'liczba dni zwłoki'!$H$6</f>
        <v>290</v>
      </c>
      <c r="J8" s="45">
        <f>'liczba dni zwłoki'!$I$6</f>
        <v>130</v>
      </c>
      <c r="K8" s="46">
        <f t="shared" ref="K8:K16" si="1">ROUND((((E8*0.1*I8)/365)+((E8*0.08*J8)/365)),0)</f>
        <v>68</v>
      </c>
      <c r="L8" s="156">
        <f t="shared" ref="L8:L11" si="2">(E8+K8)/E8</f>
        <v>1.1084529505582137</v>
      </c>
      <c r="M8" s="157">
        <f t="shared" ref="M8:M16" si="3">E8/L8</f>
        <v>565.65323741007194</v>
      </c>
      <c r="N8" s="158">
        <f t="shared" ref="N8:N17" si="4">E8-M8</f>
        <v>61.346762589928062</v>
      </c>
      <c r="O8" s="158">
        <f t="shared" ref="O8:O17" si="5">M8+N8</f>
        <v>627</v>
      </c>
      <c r="P8" s="158">
        <f t="shared" ref="P8:P15" si="6">O8</f>
        <v>627</v>
      </c>
      <c r="Q8" s="158"/>
      <c r="S8" s="30">
        <v>12</v>
      </c>
      <c r="T8" s="1" t="s">
        <v>40</v>
      </c>
      <c r="U8" s="107">
        <v>112</v>
      </c>
      <c r="V8" s="81">
        <v>0</v>
      </c>
      <c r="W8" s="107">
        <v>8</v>
      </c>
      <c r="X8" s="82">
        <v>0</v>
      </c>
      <c r="Y8" s="20">
        <f t="shared" ref="Y8:Y15" si="7">U8*6+V8*5+W8*10+X8*9</f>
        <v>752</v>
      </c>
      <c r="Z8" s="44">
        <f>'liczba dni zwłoki'!$E$16</f>
        <v>120</v>
      </c>
      <c r="AA8" s="44">
        <f>'liczba dni zwłoki'!$F$16</f>
        <v>132</v>
      </c>
      <c r="AB8" s="43">
        <f t="shared" ref="AB8:AB14" si="8">ROUND((((Y8*0.1*Z8)/365)+((Y8*0.08*AA8)/365)),0)</f>
        <v>46</v>
      </c>
      <c r="AC8" s="45">
        <f>'liczba dni zwłoki'!$H$16</f>
        <v>77</v>
      </c>
      <c r="AD8" s="45">
        <f>'liczba dni zwłoki'!$I$16</f>
        <v>130</v>
      </c>
      <c r="AE8" s="45">
        <f t="shared" ref="AE8:AE14" si="9">ROUND((((Y8*0.1*AC8)/365)+((Y8*0.08*AD8)/365)),0)</f>
        <v>37</v>
      </c>
    </row>
    <row r="9" spans="1:31" ht="16.5" thickTop="1" thickBot="1" x14ac:dyDescent="0.3">
      <c r="A9" s="30">
        <v>3</v>
      </c>
      <c r="B9" s="1" t="s">
        <v>8</v>
      </c>
      <c r="C9" s="2">
        <v>111</v>
      </c>
      <c r="D9" s="2">
        <v>8</v>
      </c>
      <c r="E9" s="20">
        <f>C9*5+D9*9</f>
        <v>627</v>
      </c>
      <c r="F9" s="44">
        <f>'liczba dni zwłoki'!$E$7</f>
        <v>393</v>
      </c>
      <c r="G9" s="44">
        <f>'liczba dni zwłoki'!$F$7</f>
        <v>132</v>
      </c>
      <c r="H9" s="47">
        <f t="shared" si="0"/>
        <v>86</v>
      </c>
      <c r="I9" s="45">
        <f>'liczba dni zwłoki'!$H$7</f>
        <v>261</v>
      </c>
      <c r="J9" s="45">
        <f>'liczba dni zwłoki'!$I$7</f>
        <v>130</v>
      </c>
      <c r="K9" s="46">
        <f t="shared" si="1"/>
        <v>63</v>
      </c>
      <c r="L9" s="156">
        <f t="shared" si="2"/>
        <v>1.1004784688995215</v>
      </c>
      <c r="M9" s="157">
        <f t="shared" si="3"/>
        <v>569.75217391304352</v>
      </c>
      <c r="N9" s="158">
        <f t="shared" si="4"/>
        <v>57.247826086956479</v>
      </c>
      <c r="O9" s="158">
        <f t="shared" si="5"/>
        <v>627</v>
      </c>
      <c r="P9" s="158">
        <f t="shared" si="6"/>
        <v>627</v>
      </c>
      <c r="Q9" s="158"/>
      <c r="S9" s="30">
        <v>13</v>
      </c>
      <c r="T9" s="1" t="s">
        <v>41</v>
      </c>
      <c r="U9" s="107">
        <v>112</v>
      </c>
      <c r="V9" s="81">
        <v>0</v>
      </c>
      <c r="W9" s="107">
        <v>8</v>
      </c>
      <c r="X9" s="82">
        <v>0</v>
      </c>
      <c r="Y9" s="20">
        <f t="shared" si="7"/>
        <v>752</v>
      </c>
      <c r="Z9" s="44">
        <f>'liczba dni zwłoki'!$E$17</f>
        <v>90</v>
      </c>
      <c r="AA9" s="44">
        <f>'liczba dni zwłoki'!$F$17</f>
        <v>132</v>
      </c>
      <c r="AB9" s="43">
        <f t="shared" si="8"/>
        <v>40</v>
      </c>
      <c r="AC9" s="45">
        <f>'liczba dni zwłoki'!$H$17</f>
        <v>47</v>
      </c>
      <c r="AD9" s="45">
        <f>'liczba dni zwłoki'!$I$17</f>
        <v>130</v>
      </c>
      <c r="AE9" s="45">
        <f t="shared" si="9"/>
        <v>31</v>
      </c>
    </row>
    <row r="10" spans="1:31" ht="16.5" thickTop="1" thickBot="1" x14ac:dyDescent="0.3">
      <c r="A10" s="30">
        <v>4</v>
      </c>
      <c r="B10" s="1" t="s">
        <v>9</v>
      </c>
      <c r="C10" s="2">
        <v>111</v>
      </c>
      <c r="D10" s="2">
        <v>8</v>
      </c>
      <c r="E10" s="20">
        <f>C10*5+D10*9</f>
        <v>627</v>
      </c>
      <c r="F10" s="44">
        <f>'liczba dni zwłoki'!$E$8</f>
        <v>363</v>
      </c>
      <c r="G10" s="44">
        <f>'liczba dni zwłoki'!$F$8</f>
        <v>132</v>
      </c>
      <c r="H10" s="47">
        <f t="shared" si="0"/>
        <v>80</v>
      </c>
      <c r="I10" s="45">
        <f>'liczba dni zwłoki'!$H$8</f>
        <v>231</v>
      </c>
      <c r="J10" s="45">
        <f>'liczba dni zwłoki'!$I$8</f>
        <v>130</v>
      </c>
      <c r="K10" s="46">
        <f t="shared" si="1"/>
        <v>58</v>
      </c>
      <c r="L10" s="156">
        <f t="shared" si="2"/>
        <v>1.0925039872408293</v>
      </c>
      <c r="M10" s="157">
        <f t="shared" si="3"/>
        <v>573.91094890510954</v>
      </c>
      <c r="N10" s="158">
        <f t="shared" si="4"/>
        <v>53.089051094890465</v>
      </c>
      <c r="O10" s="158">
        <f t="shared" si="5"/>
        <v>627</v>
      </c>
      <c r="P10" s="158">
        <f t="shared" si="6"/>
        <v>627</v>
      </c>
      <c r="Q10" s="158"/>
      <c r="S10" s="30">
        <v>14</v>
      </c>
      <c r="T10" s="1" t="s">
        <v>42</v>
      </c>
      <c r="U10" s="107">
        <v>113</v>
      </c>
      <c r="V10" s="81">
        <v>0</v>
      </c>
      <c r="W10" s="107">
        <v>8</v>
      </c>
      <c r="X10" s="82">
        <v>0</v>
      </c>
      <c r="Y10" s="20">
        <f t="shared" si="7"/>
        <v>758</v>
      </c>
      <c r="Z10" s="44">
        <f>'liczba dni zwłoki'!$E$18</f>
        <v>58</v>
      </c>
      <c r="AA10" s="44">
        <f>'liczba dni zwłoki'!$F$18</f>
        <v>132</v>
      </c>
      <c r="AB10" s="43">
        <f t="shared" si="8"/>
        <v>34</v>
      </c>
      <c r="AC10" s="45">
        <f>'liczba dni zwłoki'!$H$18</f>
        <v>15</v>
      </c>
      <c r="AD10" s="45">
        <f>'liczba dni zwłoki'!$I$18</f>
        <v>130</v>
      </c>
      <c r="AE10" s="45">
        <f t="shared" si="9"/>
        <v>25</v>
      </c>
    </row>
    <row r="11" spans="1:31" ht="16.5" thickTop="1" thickBot="1" x14ac:dyDescent="0.3">
      <c r="A11" s="30">
        <v>5</v>
      </c>
      <c r="B11" s="1" t="s">
        <v>10</v>
      </c>
      <c r="C11" s="2">
        <v>109</v>
      </c>
      <c r="D11" s="2">
        <v>8</v>
      </c>
      <c r="E11" s="20">
        <f t="shared" ref="E11:E16" si="10">C11*5+D11*9</f>
        <v>617</v>
      </c>
      <c r="F11" s="44">
        <f>'liczba dni zwłoki'!$E$9</f>
        <v>330</v>
      </c>
      <c r="G11" s="44">
        <f>'liczba dni zwłoki'!$F$9</f>
        <v>132</v>
      </c>
      <c r="H11" s="47">
        <f t="shared" si="0"/>
        <v>74</v>
      </c>
      <c r="I11" s="45">
        <f>'liczba dni zwłoki'!$H$9</f>
        <v>198</v>
      </c>
      <c r="J11" s="45">
        <f>'liczba dni zwłoki'!$I$9</f>
        <v>130</v>
      </c>
      <c r="K11" s="46">
        <f t="shared" si="1"/>
        <v>51</v>
      </c>
      <c r="L11" s="156">
        <f t="shared" si="2"/>
        <v>1.0826580226904376</v>
      </c>
      <c r="M11" s="157">
        <f t="shared" si="3"/>
        <v>569.89371257485027</v>
      </c>
      <c r="N11" s="158">
        <f t="shared" si="4"/>
        <v>47.106287425149731</v>
      </c>
      <c r="O11" s="158">
        <f t="shared" si="5"/>
        <v>617</v>
      </c>
      <c r="P11" s="158">
        <f t="shared" si="6"/>
        <v>617</v>
      </c>
      <c r="Q11" s="158"/>
      <c r="S11" s="30">
        <v>15</v>
      </c>
      <c r="T11" s="1" t="s">
        <v>43</v>
      </c>
      <c r="U11" s="107">
        <v>117</v>
      </c>
      <c r="V11" s="81">
        <v>0</v>
      </c>
      <c r="W11" s="107">
        <v>4</v>
      </c>
      <c r="X11" s="82">
        <v>0</v>
      </c>
      <c r="Y11" s="20">
        <f t="shared" si="7"/>
        <v>742</v>
      </c>
      <c r="Z11" s="44">
        <f>'liczba dni zwłoki'!$E$19</f>
        <v>28</v>
      </c>
      <c r="AA11" s="44">
        <f>'liczba dni zwłoki'!$F$19</f>
        <v>132</v>
      </c>
      <c r="AB11" s="43">
        <f t="shared" si="8"/>
        <v>27</v>
      </c>
      <c r="AC11" s="45">
        <f>'liczba dni zwłoki'!$H$19</f>
        <v>0</v>
      </c>
      <c r="AD11" s="45">
        <f>'liczba dni zwłoki'!$I$19</f>
        <v>130</v>
      </c>
      <c r="AE11" s="45">
        <f t="shared" si="9"/>
        <v>21</v>
      </c>
    </row>
    <row r="12" spans="1:31" ht="16.5" thickTop="1" thickBot="1" x14ac:dyDescent="0.3">
      <c r="A12" s="30">
        <v>6</v>
      </c>
      <c r="B12" s="1" t="s">
        <v>11</v>
      </c>
      <c r="C12" s="2">
        <v>109</v>
      </c>
      <c r="D12" s="2">
        <v>8</v>
      </c>
      <c r="E12" s="20">
        <f t="shared" si="10"/>
        <v>617</v>
      </c>
      <c r="F12" s="44">
        <f>'liczba dni zwłoki'!$E$10</f>
        <v>302</v>
      </c>
      <c r="G12" s="44">
        <f>'liczba dni zwłoki'!$F$10</f>
        <v>132</v>
      </c>
      <c r="H12" s="47">
        <f t="shared" si="0"/>
        <v>69</v>
      </c>
      <c r="I12" s="45">
        <f>'liczba dni zwłoki'!$H$10</f>
        <v>170</v>
      </c>
      <c r="J12" s="45">
        <f>'liczba dni zwłoki'!$I$10</f>
        <v>130</v>
      </c>
      <c r="K12" s="46">
        <f t="shared" si="1"/>
        <v>46</v>
      </c>
      <c r="L12" s="156">
        <f>(E12+K12)/E12</f>
        <v>1.0745542949756888</v>
      </c>
      <c r="M12" s="157">
        <f t="shared" si="3"/>
        <v>574.1915535444947</v>
      </c>
      <c r="N12" s="158">
        <f t="shared" si="4"/>
        <v>42.808446455505305</v>
      </c>
      <c r="O12" s="158">
        <f t="shared" si="5"/>
        <v>617</v>
      </c>
      <c r="P12" s="158">
        <f t="shared" si="6"/>
        <v>617</v>
      </c>
      <c r="Q12" s="158"/>
      <c r="S12" s="30">
        <v>16</v>
      </c>
      <c r="T12" s="1" t="s">
        <v>188</v>
      </c>
      <c r="U12" s="107">
        <v>116</v>
      </c>
      <c r="V12" s="81">
        <v>0</v>
      </c>
      <c r="W12" s="107">
        <v>4</v>
      </c>
      <c r="X12" s="82">
        <v>0</v>
      </c>
      <c r="Y12" s="20">
        <f t="shared" si="7"/>
        <v>736</v>
      </c>
      <c r="Z12" s="44">
        <f>'liczba dni zwłoki'!$E$20</f>
        <v>0</v>
      </c>
      <c r="AA12" s="44">
        <f>'liczba dni zwłoki'!$F$20</f>
        <v>130</v>
      </c>
      <c r="AB12" s="43">
        <f t="shared" si="8"/>
        <v>21</v>
      </c>
      <c r="AC12" s="45">
        <f>'liczba dni zwłoki'!$H$20</f>
        <v>0</v>
      </c>
      <c r="AD12" s="45">
        <f>'liczba dni zwłoki'!$I$20</f>
        <v>129</v>
      </c>
      <c r="AE12" s="45">
        <f t="shared" si="9"/>
        <v>21</v>
      </c>
    </row>
    <row r="13" spans="1:31" ht="16.5" thickTop="1" thickBot="1" x14ac:dyDescent="0.3">
      <c r="A13" s="30">
        <v>7</v>
      </c>
      <c r="B13" s="1" t="s">
        <v>12</v>
      </c>
      <c r="C13" s="2">
        <v>112</v>
      </c>
      <c r="D13" s="2">
        <v>8</v>
      </c>
      <c r="E13" s="20">
        <f t="shared" si="10"/>
        <v>632</v>
      </c>
      <c r="F13" s="44">
        <f>'liczba dni zwłoki'!$E$11</f>
        <v>271</v>
      </c>
      <c r="G13" s="44">
        <f>'liczba dni zwłoki'!$F$11</f>
        <v>132</v>
      </c>
      <c r="H13" s="47">
        <f t="shared" si="0"/>
        <v>65</v>
      </c>
      <c r="I13" s="45">
        <f>'liczba dni zwłoki'!$H$11</f>
        <v>144</v>
      </c>
      <c r="J13" s="45">
        <f>'liczba dni zwłoki'!$I$11</f>
        <v>130</v>
      </c>
      <c r="K13" s="46">
        <f t="shared" si="1"/>
        <v>43</v>
      </c>
      <c r="L13" s="156">
        <f t="shared" ref="L13:L16" si="11">(E13+K13)/E13</f>
        <v>1.0680379746835442</v>
      </c>
      <c r="M13" s="157">
        <f t="shared" si="3"/>
        <v>591.73925925925926</v>
      </c>
      <c r="N13" s="158">
        <f t="shared" si="4"/>
        <v>40.260740740740744</v>
      </c>
      <c r="O13" s="158">
        <f t="shared" si="5"/>
        <v>632</v>
      </c>
      <c r="P13" s="158">
        <f t="shared" si="6"/>
        <v>632</v>
      </c>
      <c r="Q13" s="158"/>
      <c r="S13" s="30">
        <v>17</v>
      </c>
      <c r="T13" s="1" t="s">
        <v>189</v>
      </c>
      <c r="U13" s="107">
        <v>116</v>
      </c>
      <c r="V13" s="81">
        <v>0</v>
      </c>
      <c r="W13" s="107">
        <v>4</v>
      </c>
      <c r="X13" s="82">
        <v>0</v>
      </c>
      <c r="Y13" s="20">
        <f t="shared" si="7"/>
        <v>736</v>
      </c>
      <c r="Z13" s="44">
        <f>'liczba dni zwłoki'!$E$21</f>
        <v>0</v>
      </c>
      <c r="AA13" s="44">
        <f>'liczba dni zwłoki'!$F$21</f>
        <v>99</v>
      </c>
      <c r="AB13" s="43">
        <f t="shared" si="8"/>
        <v>16</v>
      </c>
      <c r="AC13" s="45">
        <f>'liczba dni zwłoki'!$H$21</f>
        <v>0</v>
      </c>
      <c r="AD13" s="45">
        <f>'liczba dni zwłoki'!$I$21</f>
        <v>99</v>
      </c>
      <c r="AE13" s="45">
        <f t="shared" si="9"/>
        <v>16</v>
      </c>
    </row>
    <row r="14" spans="1:31" ht="16.5" thickTop="1" thickBot="1" x14ac:dyDescent="0.3">
      <c r="A14" s="30">
        <v>8</v>
      </c>
      <c r="B14" s="1" t="s">
        <v>13</v>
      </c>
      <c r="C14" s="2">
        <v>112</v>
      </c>
      <c r="D14" s="2">
        <v>8</v>
      </c>
      <c r="E14" s="20">
        <f t="shared" si="10"/>
        <v>632</v>
      </c>
      <c r="F14" s="44">
        <f>'liczba dni zwłoki'!$E$12</f>
        <v>240</v>
      </c>
      <c r="G14" s="44">
        <f>'liczba dni zwłoki'!$F$12</f>
        <v>132</v>
      </c>
      <c r="H14" s="47">
        <f t="shared" si="0"/>
        <v>60</v>
      </c>
      <c r="I14" s="45">
        <f>'liczba dni zwłoki'!$H$12</f>
        <v>144</v>
      </c>
      <c r="J14" s="45">
        <f>'liczba dni zwłoki'!$I$12</f>
        <v>130</v>
      </c>
      <c r="K14" s="46">
        <f t="shared" si="1"/>
        <v>43</v>
      </c>
      <c r="L14" s="156">
        <f t="shared" si="11"/>
        <v>1.0680379746835442</v>
      </c>
      <c r="M14" s="157">
        <f t="shared" si="3"/>
        <v>591.73925925925926</v>
      </c>
      <c r="N14" s="158">
        <f t="shared" si="4"/>
        <v>40.260740740740744</v>
      </c>
      <c r="O14" s="158">
        <f t="shared" si="5"/>
        <v>632</v>
      </c>
      <c r="P14" s="158">
        <f t="shared" si="6"/>
        <v>632</v>
      </c>
      <c r="Q14" s="158"/>
      <c r="S14" s="30">
        <v>18</v>
      </c>
      <c r="T14" s="1" t="s">
        <v>190</v>
      </c>
      <c r="U14" s="107">
        <v>116</v>
      </c>
      <c r="V14" s="81">
        <v>0</v>
      </c>
      <c r="W14" s="107">
        <v>4</v>
      </c>
      <c r="X14" s="82">
        <v>0</v>
      </c>
      <c r="Y14" s="20">
        <f t="shared" si="7"/>
        <v>736</v>
      </c>
      <c r="Z14" s="44">
        <f>'liczba dni zwłoki'!$E$22</f>
        <v>0</v>
      </c>
      <c r="AA14" s="44">
        <f>'liczba dni zwłoki'!$F$22</f>
        <v>69</v>
      </c>
      <c r="AB14" s="43">
        <f t="shared" si="8"/>
        <v>11</v>
      </c>
      <c r="AC14" s="45">
        <f>'liczba dni zwłoki'!$H$22</f>
        <v>0</v>
      </c>
      <c r="AD14" s="45">
        <f>'liczba dni zwłoki'!$I$22</f>
        <v>69</v>
      </c>
      <c r="AE14" s="45">
        <f t="shared" si="9"/>
        <v>11</v>
      </c>
    </row>
    <row r="15" spans="1:31" ht="16.5" thickTop="1" thickBot="1" x14ac:dyDescent="0.3">
      <c r="A15" s="30">
        <v>9</v>
      </c>
      <c r="B15" s="1" t="s">
        <v>14</v>
      </c>
      <c r="C15" s="2">
        <v>114</v>
      </c>
      <c r="D15" s="2">
        <v>2</v>
      </c>
      <c r="E15" s="20">
        <f t="shared" si="10"/>
        <v>588</v>
      </c>
      <c r="F15" s="44">
        <f>'liczba dni zwłoki'!$E$13</f>
        <v>212</v>
      </c>
      <c r="G15" s="44">
        <f>'liczba dni zwłoki'!$F$13</f>
        <v>132</v>
      </c>
      <c r="H15" s="47">
        <f t="shared" si="0"/>
        <v>51</v>
      </c>
      <c r="I15" s="45">
        <f>'liczba dni zwłoki'!$H$13</f>
        <v>144</v>
      </c>
      <c r="J15" s="45">
        <f>'liczba dni zwłoki'!$I$13</f>
        <v>130</v>
      </c>
      <c r="K15" s="46">
        <f t="shared" si="1"/>
        <v>40</v>
      </c>
      <c r="L15" s="156">
        <f t="shared" si="11"/>
        <v>1.0680272108843538</v>
      </c>
      <c r="M15" s="157">
        <f t="shared" si="3"/>
        <v>550.54777070063687</v>
      </c>
      <c r="N15" s="158">
        <f t="shared" si="4"/>
        <v>37.452229299363125</v>
      </c>
      <c r="O15" s="158">
        <f t="shared" si="5"/>
        <v>588</v>
      </c>
      <c r="P15" s="158">
        <f t="shared" si="6"/>
        <v>588</v>
      </c>
      <c r="Q15" s="158"/>
      <c r="S15" s="30">
        <v>19</v>
      </c>
      <c r="T15" s="1" t="s">
        <v>240</v>
      </c>
      <c r="U15" s="17">
        <v>111</v>
      </c>
      <c r="V15" s="17">
        <v>0</v>
      </c>
      <c r="W15" s="2">
        <v>4</v>
      </c>
      <c r="X15" s="2">
        <v>0</v>
      </c>
      <c r="Y15" s="20">
        <f t="shared" si="7"/>
        <v>706</v>
      </c>
      <c r="Z15" s="44">
        <f>'liczba dni zwłoki'!$E$23</f>
        <v>0</v>
      </c>
      <c r="AA15" s="44">
        <f>'liczba dni zwłoki'!$F$23</f>
        <v>36</v>
      </c>
      <c r="AB15" s="43">
        <v>0</v>
      </c>
      <c r="AC15" s="45">
        <f>'liczba dni zwłoki'!$H$23</f>
        <v>0</v>
      </c>
      <c r="AD15" s="45">
        <f>'liczba dni zwłoki'!$I$23</f>
        <v>36</v>
      </c>
      <c r="AE15" s="45">
        <v>0</v>
      </c>
    </row>
    <row r="16" spans="1:31" ht="16.5" thickTop="1" thickBot="1" x14ac:dyDescent="0.3">
      <c r="A16" s="30">
        <v>10</v>
      </c>
      <c r="B16" s="1" t="s">
        <v>36</v>
      </c>
      <c r="C16" s="2">
        <v>114</v>
      </c>
      <c r="D16" s="22">
        <v>8</v>
      </c>
      <c r="E16" s="23">
        <f t="shared" si="10"/>
        <v>642</v>
      </c>
      <c r="F16" s="44">
        <f>'liczba dni zwłoki'!$E$14</f>
        <v>181</v>
      </c>
      <c r="G16" s="44">
        <f>'liczba dni zwłoki'!$F$14</f>
        <v>132</v>
      </c>
      <c r="H16" s="47">
        <f t="shared" si="0"/>
        <v>50</v>
      </c>
      <c r="I16" s="45">
        <f>'liczba dni zwłoki'!$H$14</f>
        <v>138</v>
      </c>
      <c r="J16" s="45">
        <f>'liczba dni zwłoki'!$I$14</f>
        <v>130</v>
      </c>
      <c r="K16" s="46">
        <f t="shared" si="1"/>
        <v>43</v>
      </c>
      <c r="L16" s="156">
        <f t="shared" si="11"/>
        <v>1.0669781931464175</v>
      </c>
      <c r="M16" s="157">
        <f t="shared" si="3"/>
        <v>601.6992700729927</v>
      </c>
      <c r="N16" s="158">
        <f t="shared" si="4"/>
        <v>40.300729927007296</v>
      </c>
      <c r="O16" s="158">
        <f t="shared" si="5"/>
        <v>642</v>
      </c>
      <c r="P16" s="158">
        <f>O16-Q16</f>
        <v>155.88355957739441</v>
      </c>
      <c r="Q16" s="158">
        <f>N17</f>
        <v>486.11644042260559</v>
      </c>
      <c r="X16" s="24" t="s">
        <v>47</v>
      </c>
      <c r="Y16" s="33">
        <f>SUM(Y7:Y15)</f>
        <v>6670</v>
      </c>
      <c r="Z16" s="33"/>
      <c r="AA16" s="33"/>
      <c r="AB16" s="34">
        <f>SUM(AB7:AB15)</f>
        <v>247</v>
      </c>
      <c r="AC16" s="34"/>
      <c r="AD16" s="34"/>
      <c r="AE16" s="34">
        <f>SUM(AE7:AE15)</f>
        <v>205</v>
      </c>
    </row>
    <row r="17" spans="1:31" ht="16.5" thickTop="1" thickBot="1" x14ac:dyDescent="0.3">
      <c r="A17" s="12"/>
      <c r="B17" s="13"/>
      <c r="C17" s="14"/>
      <c r="D17" s="24" t="s">
        <v>47</v>
      </c>
      <c r="E17" s="35">
        <f>SUM(E7:E16)</f>
        <v>6241</v>
      </c>
      <c r="F17" s="35"/>
      <c r="G17" s="35"/>
      <c r="H17" s="25">
        <f>SUM(H7:H16)</f>
        <v>723</v>
      </c>
      <c r="I17" s="25"/>
      <c r="J17" s="25"/>
      <c r="K17" s="25">
        <f t="shared" ref="K17" si="12">SUM(K7:K16)</f>
        <v>529</v>
      </c>
      <c r="L17" s="155"/>
      <c r="M17" s="159">
        <f>SUM(M7:M16)</f>
        <v>5754.8835595773944</v>
      </c>
      <c r="N17" s="159">
        <f t="shared" si="4"/>
        <v>486.11644042260559</v>
      </c>
      <c r="O17" s="159">
        <f t="shared" si="5"/>
        <v>6241</v>
      </c>
      <c r="P17" s="159">
        <f>SUM(P7:P16)</f>
        <v>5754.8835595773944</v>
      </c>
      <c r="Q17" s="159">
        <f>SUM(Q7:Q16)</f>
        <v>486.11644042260559</v>
      </c>
    </row>
    <row r="18" spans="1:31" ht="15.75" thickTop="1" x14ac:dyDescent="0.25">
      <c r="A18" s="3"/>
      <c r="B18" s="8"/>
      <c r="C18" s="4"/>
      <c r="D18" s="4"/>
      <c r="E18" s="15"/>
      <c r="F18" s="4"/>
      <c r="G18" s="4"/>
      <c r="H18" s="16"/>
      <c r="I18" s="16"/>
      <c r="J18" s="16"/>
    </row>
    <row r="19" spans="1:31" x14ac:dyDescent="0.25">
      <c r="A19" s="3"/>
      <c r="B19" s="8"/>
      <c r="C19" s="4"/>
      <c r="D19" s="4"/>
      <c r="E19" s="15"/>
      <c r="F19" s="4"/>
      <c r="G19" s="4"/>
      <c r="H19" s="16"/>
      <c r="I19" s="16"/>
      <c r="J19" s="16"/>
    </row>
    <row r="20" spans="1:31" x14ac:dyDescent="0.25">
      <c r="A20" s="3"/>
      <c r="B20" s="8"/>
      <c r="C20" s="4"/>
      <c r="D20" s="4"/>
      <c r="E20" s="15"/>
      <c r="F20" s="4"/>
      <c r="G20" s="4"/>
      <c r="H20" s="16"/>
      <c r="I20" s="16"/>
      <c r="J20" s="16"/>
    </row>
    <row r="21" spans="1:31" x14ac:dyDescent="0.25">
      <c r="A21" s="3"/>
      <c r="B21" s="8"/>
      <c r="C21" s="4"/>
      <c r="D21" s="4"/>
      <c r="E21" s="15"/>
      <c r="F21" s="4"/>
      <c r="G21" s="4"/>
      <c r="H21" s="16"/>
      <c r="I21" s="16"/>
      <c r="J21" s="16"/>
    </row>
    <row r="23" spans="1:31" ht="18.75" x14ac:dyDescent="0.3">
      <c r="A23" s="198" t="s">
        <v>166</v>
      </c>
      <c r="B23" s="198"/>
      <c r="C23" s="198"/>
      <c r="D23" s="198"/>
      <c r="E23" s="198"/>
      <c r="F23" s="198"/>
      <c r="G23" s="198"/>
      <c r="H23" s="198"/>
      <c r="I23" s="198"/>
      <c r="J23" s="198"/>
      <c r="K23" s="198"/>
      <c r="L23" s="134"/>
      <c r="M23" s="134"/>
      <c r="N23" s="134"/>
      <c r="O23" s="134"/>
      <c r="P23" s="134"/>
      <c r="Q23" s="134"/>
      <c r="R23" s="132"/>
      <c r="S23" s="198" t="s">
        <v>166</v>
      </c>
      <c r="T23" s="198"/>
      <c r="U23" s="198"/>
      <c r="V23" s="198"/>
      <c r="W23" s="198"/>
      <c r="X23" s="198"/>
      <c r="Y23" s="198"/>
      <c r="Z23" s="198"/>
      <c r="AA23" s="198"/>
      <c r="AB23" s="198"/>
      <c r="AC23" s="198"/>
      <c r="AD23" s="198"/>
      <c r="AE23" s="198"/>
    </row>
    <row r="24" spans="1:31" ht="15.75" thickBot="1" x14ac:dyDescent="0.3">
      <c r="C24" s="42"/>
      <c r="D24" s="42"/>
      <c r="H24" s="11"/>
      <c r="I24" s="11"/>
      <c r="J24" s="11"/>
      <c r="K24" s="11"/>
      <c r="L24" s="11"/>
      <c r="M24" s="11"/>
      <c r="N24" s="11"/>
      <c r="O24" s="11"/>
      <c r="P24" s="11"/>
      <c r="Q24" s="11"/>
    </row>
    <row r="25" spans="1:31" ht="36.75" customHeight="1" thickTop="1" thickBot="1" x14ac:dyDescent="0.3">
      <c r="F25" s="187" t="s">
        <v>152</v>
      </c>
      <c r="G25" s="188"/>
      <c r="H25" s="189"/>
      <c r="I25" s="174" t="s">
        <v>151</v>
      </c>
      <c r="J25" s="175"/>
      <c r="K25" s="176"/>
      <c r="L25" s="153"/>
      <c r="M25" s="153"/>
      <c r="N25" s="153"/>
      <c r="O25" s="153"/>
      <c r="P25" s="153"/>
      <c r="Q25" s="153"/>
      <c r="Z25" s="187" t="s">
        <v>152</v>
      </c>
      <c r="AA25" s="188"/>
      <c r="AB25" s="189"/>
      <c r="AC25" s="174" t="s">
        <v>151</v>
      </c>
      <c r="AD25" s="175"/>
      <c r="AE25" s="176"/>
    </row>
    <row r="26" spans="1:31" ht="48" customHeight="1" thickTop="1" thickBot="1" x14ac:dyDescent="0.3">
      <c r="A26" s="177" t="s">
        <v>0</v>
      </c>
      <c r="B26" s="179" t="s">
        <v>1</v>
      </c>
      <c r="C26" s="183" t="s">
        <v>2</v>
      </c>
      <c r="D26" s="184"/>
      <c r="E26" s="181" t="s">
        <v>3</v>
      </c>
      <c r="F26" s="190" t="s">
        <v>38</v>
      </c>
      <c r="G26" s="191"/>
      <c r="H26" s="185" t="s">
        <v>37</v>
      </c>
      <c r="I26" s="192" t="s">
        <v>150</v>
      </c>
      <c r="J26" s="193"/>
      <c r="K26" s="173" t="s">
        <v>48</v>
      </c>
      <c r="L26" s="166" t="s">
        <v>243</v>
      </c>
      <c r="M26" s="168" t="s">
        <v>241</v>
      </c>
      <c r="N26" s="168" t="s">
        <v>185</v>
      </c>
      <c r="O26" s="168" t="s">
        <v>183</v>
      </c>
      <c r="P26" s="168" t="s">
        <v>244</v>
      </c>
      <c r="Q26" s="168" t="s">
        <v>245</v>
      </c>
      <c r="S26" s="177" t="s">
        <v>0</v>
      </c>
      <c r="T26" s="179" t="s">
        <v>1</v>
      </c>
      <c r="U26" s="194" t="s">
        <v>2</v>
      </c>
      <c r="V26" s="195"/>
      <c r="W26" s="195"/>
      <c r="X26" s="196"/>
      <c r="Y26" s="181" t="s">
        <v>3</v>
      </c>
      <c r="Z26" s="197" t="s">
        <v>38</v>
      </c>
      <c r="AA26" s="197"/>
      <c r="AB26" s="185" t="s">
        <v>37</v>
      </c>
      <c r="AC26" s="192" t="s">
        <v>150</v>
      </c>
      <c r="AD26" s="193"/>
      <c r="AE26" s="171" t="s">
        <v>48</v>
      </c>
    </row>
    <row r="27" spans="1:31" ht="16.5" customHeight="1" thickTop="1" thickBot="1" x14ac:dyDescent="0.3">
      <c r="A27" s="178"/>
      <c r="B27" s="180"/>
      <c r="C27" s="19" t="s">
        <v>4</v>
      </c>
      <c r="D27" s="19" t="s">
        <v>5</v>
      </c>
      <c r="E27" s="182"/>
      <c r="F27" s="78" t="s">
        <v>197</v>
      </c>
      <c r="G27" s="78" t="s">
        <v>198</v>
      </c>
      <c r="H27" s="186"/>
      <c r="I27" s="80" t="s">
        <v>197</v>
      </c>
      <c r="J27" s="79" t="s">
        <v>198</v>
      </c>
      <c r="K27" s="173"/>
      <c r="L27" s="167"/>
      <c r="M27" s="169"/>
      <c r="N27" s="169"/>
      <c r="O27" s="169"/>
      <c r="P27" s="169"/>
      <c r="Q27" s="169"/>
      <c r="S27" s="178"/>
      <c r="T27" s="180"/>
      <c r="U27" s="28" t="s">
        <v>44</v>
      </c>
      <c r="V27" s="19" t="s">
        <v>4</v>
      </c>
      <c r="W27" s="29" t="s">
        <v>45</v>
      </c>
      <c r="X27" s="19" t="s">
        <v>5</v>
      </c>
      <c r="Y27" s="182"/>
      <c r="Z27" s="78" t="s">
        <v>197</v>
      </c>
      <c r="AA27" s="52" t="s">
        <v>198</v>
      </c>
      <c r="AB27" s="186"/>
      <c r="AC27" s="79" t="s">
        <v>197</v>
      </c>
      <c r="AD27" s="80" t="s">
        <v>198</v>
      </c>
      <c r="AE27" s="172"/>
    </row>
    <row r="28" spans="1:31" ht="16.5" thickTop="1" thickBot="1" x14ac:dyDescent="0.3">
      <c r="A28" s="30">
        <v>1</v>
      </c>
      <c r="B28" s="1" t="s">
        <v>6</v>
      </c>
      <c r="C28" s="2">
        <v>131</v>
      </c>
      <c r="D28" s="2">
        <v>2</v>
      </c>
      <c r="E28" s="20">
        <f>C28*5+D28*9</f>
        <v>673</v>
      </c>
      <c r="F28" s="44">
        <f>'liczba dni zwłoki'!$E$5</f>
        <v>455</v>
      </c>
      <c r="G28" s="44">
        <f>'liczba dni zwłoki'!$F$5</f>
        <v>132</v>
      </c>
      <c r="H28" s="47">
        <f>ROUND(((E28*0.1*F28)/365)+((E28*0.08*G28)/365),0)</f>
        <v>103</v>
      </c>
      <c r="I28" s="45">
        <f>'liczba dni zwłoki'!$H$5</f>
        <v>323</v>
      </c>
      <c r="J28" s="45">
        <f>'liczba dni zwłoki'!$I$5</f>
        <v>130</v>
      </c>
      <c r="K28" s="46">
        <f>ROUND((((E28*0.1*I28)/365)+((E28*0.08*J28)/365)),0)</f>
        <v>79</v>
      </c>
      <c r="L28" s="156">
        <f>(E28+K28)/E28</f>
        <v>1.1173848439821694</v>
      </c>
      <c r="M28" s="157">
        <f>E28/L28</f>
        <v>602.29920212765956</v>
      </c>
      <c r="N28" s="158">
        <f>E28-M28</f>
        <v>70.700797872340445</v>
      </c>
      <c r="O28" s="158">
        <f>M28+N28</f>
        <v>673</v>
      </c>
      <c r="P28" s="158">
        <f>O28</f>
        <v>673</v>
      </c>
      <c r="Q28" s="158"/>
      <c r="S28" s="30">
        <v>11</v>
      </c>
      <c r="T28" s="1" t="s">
        <v>39</v>
      </c>
      <c r="U28" s="108">
        <v>122</v>
      </c>
      <c r="V28" s="108">
        <v>6</v>
      </c>
      <c r="W28" s="108">
        <v>2</v>
      </c>
      <c r="X28" s="82">
        <v>0</v>
      </c>
      <c r="Y28" s="20">
        <f>U28*6+V28*5+W28*10+X28*9</f>
        <v>782</v>
      </c>
      <c r="Z28" s="44">
        <f>'liczba dni zwłoki'!$E$15</f>
        <v>149</v>
      </c>
      <c r="AA28" s="44">
        <f>'liczba dni zwłoki'!$F$15</f>
        <v>132</v>
      </c>
      <c r="AB28" s="43">
        <f>ROUND((((Y28*0.1*Z28)/365)+((Y28*0.08*AA28)/365)),0)</f>
        <v>55</v>
      </c>
      <c r="AC28" s="45">
        <f>'liczba dni zwłoki'!$H$15</f>
        <v>106</v>
      </c>
      <c r="AD28" s="45">
        <f>'liczba dni zwłoki'!$I$15</f>
        <v>130</v>
      </c>
      <c r="AE28" s="45">
        <f>ROUND((((Y28*0.1*AC28)/365)+((Y28*0.08*AD28)/365)),0)</f>
        <v>45</v>
      </c>
    </row>
    <row r="29" spans="1:31" ht="16.5" thickTop="1" thickBot="1" x14ac:dyDescent="0.3">
      <c r="A29" s="30">
        <v>2</v>
      </c>
      <c r="B29" s="1" t="s">
        <v>7</v>
      </c>
      <c r="C29" s="2">
        <v>130</v>
      </c>
      <c r="D29" s="2">
        <v>2</v>
      </c>
      <c r="E29" s="20">
        <f>+C29*5+D29*9</f>
        <v>668</v>
      </c>
      <c r="F29" s="44">
        <f>'liczba dni zwłoki'!$E$6</f>
        <v>422</v>
      </c>
      <c r="G29" s="44">
        <f>'liczba dni zwłoki'!$F$6</f>
        <v>132</v>
      </c>
      <c r="H29" s="47">
        <f t="shared" ref="H29:H37" si="13">ROUND(((E29*0.1*F29)/365)+((E29*0.08*G29)/365),0)</f>
        <v>97</v>
      </c>
      <c r="I29" s="45">
        <f>'liczba dni zwłoki'!$H$6</f>
        <v>290</v>
      </c>
      <c r="J29" s="45">
        <f>'liczba dni zwłoki'!$I$6</f>
        <v>130</v>
      </c>
      <c r="K29" s="46">
        <f t="shared" ref="K29:K37" si="14">ROUND((((E29*0.1*I29)/365)+((E29*0.08*J29)/365)),0)</f>
        <v>72</v>
      </c>
      <c r="L29" s="156">
        <f t="shared" ref="L29:L32" si="15">(E29+K29)/E29</f>
        <v>1.1077844311377245</v>
      </c>
      <c r="M29" s="157">
        <f t="shared" ref="M29:M37" si="16">E29/L29</f>
        <v>603.00540540540544</v>
      </c>
      <c r="N29" s="158">
        <f t="shared" ref="N29:N38" si="17">E29-M29</f>
        <v>64.99459459459456</v>
      </c>
      <c r="O29" s="158">
        <f t="shared" ref="O29:O38" si="18">M29+N29</f>
        <v>668</v>
      </c>
      <c r="P29" s="158">
        <f t="shared" ref="P29:P36" si="19">O29</f>
        <v>668</v>
      </c>
      <c r="Q29" s="158"/>
      <c r="S29" s="30">
        <v>12</v>
      </c>
      <c r="T29" s="1" t="s">
        <v>40</v>
      </c>
      <c r="U29" s="108">
        <v>122</v>
      </c>
      <c r="V29" s="108">
        <v>6</v>
      </c>
      <c r="W29" s="108">
        <v>2</v>
      </c>
      <c r="X29" s="82">
        <v>0</v>
      </c>
      <c r="Y29" s="20">
        <f t="shared" ref="Y29:Y36" si="20">U29*6+V29*5+W29*10+X29*9</f>
        <v>782</v>
      </c>
      <c r="Z29" s="44">
        <f>'liczba dni zwłoki'!$E$16</f>
        <v>120</v>
      </c>
      <c r="AA29" s="44">
        <f>'liczba dni zwłoki'!$F$16</f>
        <v>132</v>
      </c>
      <c r="AB29" s="43">
        <f t="shared" ref="AB29:AB35" si="21">ROUND((((Y29*0.1*Z29)/365)+((Y29*0.08*AA29)/365)),0)</f>
        <v>48</v>
      </c>
      <c r="AC29" s="45">
        <f>'liczba dni zwłoki'!$H$16</f>
        <v>77</v>
      </c>
      <c r="AD29" s="45">
        <f>'liczba dni zwłoki'!$I$16</f>
        <v>130</v>
      </c>
      <c r="AE29" s="45">
        <f t="shared" ref="AE29:AE35" si="22">ROUND((((Y29*0.1*AC29)/365)+((Y29*0.08*AD29)/365)),0)</f>
        <v>39</v>
      </c>
    </row>
    <row r="30" spans="1:31" ht="16.5" thickTop="1" thickBot="1" x14ac:dyDescent="0.3">
      <c r="A30" s="30">
        <v>3</v>
      </c>
      <c r="B30" s="1" t="s">
        <v>8</v>
      </c>
      <c r="C30" s="2">
        <v>129</v>
      </c>
      <c r="D30" s="2">
        <v>2</v>
      </c>
      <c r="E30" s="20">
        <f>C30*5+D30*9</f>
        <v>663</v>
      </c>
      <c r="F30" s="44">
        <f>'liczba dni zwłoki'!$E$7</f>
        <v>393</v>
      </c>
      <c r="G30" s="44">
        <f>'liczba dni zwłoki'!$F$7</f>
        <v>132</v>
      </c>
      <c r="H30" s="47">
        <f t="shared" si="13"/>
        <v>91</v>
      </c>
      <c r="I30" s="45">
        <f>'liczba dni zwłoki'!$H$7</f>
        <v>261</v>
      </c>
      <c r="J30" s="45">
        <f>'liczba dni zwłoki'!$I$7</f>
        <v>130</v>
      </c>
      <c r="K30" s="46">
        <f t="shared" si="14"/>
        <v>66</v>
      </c>
      <c r="L30" s="156">
        <f t="shared" si="15"/>
        <v>1.0995475113122173</v>
      </c>
      <c r="M30" s="157">
        <f t="shared" si="16"/>
        <v>602.97530864197529</v>
      </c>
      <c r="N30" s="158">
        <f t="shared" si="17"/>
        <v>60.024691358024711</v>
      </c>
      <c r="O30" s="158">
        <f t="shared" si="18"/>
        <v>663</v>
      </c>
      <c r="P30" s="158">
        <f t="shared" si="19"/>
        <v>663</v>
      </c>
      <c r="Q30" s="158"/>
      <c r="S30" s="30">
        <v>13</v>
      </c>
      <c r="T30" s="1" t="s">
        <v>41</v>
      </c>
      <c r="U30" s="108">
        <v>122</v>
      </c>
      <c r="V30" s="108">
        <v>6</v>
      </c>
      <c r="W30" s="108">
        <v>2</v>
      </c>
      <c r="X30" s="82">
        <v>0</v>
      </c>
      <c r="Y30" s="20">
        <f t="shared" si="20"/>
        <v>782</v>
      </c>
      <c r="Z30" s="44">
        <f>'liczba dni zwłoki'!$E$17</f>
        <v>90</v>
      </c>
      <c r="AA30" s="44">
        <f>'liczba dni zwłoki'!$F$17</f>
        <v>132</v>
      </c>
      <c r="AB30" s="43">
        <f t="shared" si="21"/>
        <v>42</v>
      </c>
      <c r="AC30" s="45">
        <f>'liczba dni zwłoki'!$H$17</f>
        <v>47</v>
      </c>
      <c r="AD30" s="45">
        <f>'liczba dni zwłoki'!$I$17</f>
        <v>130</v>
      </c>
      <c r="AE30" s="45">
        <f t="shared" si="22"/>
        <v>32</v>
      </c>
    </row>
    <row r="31" spans="1:31" ht="16.5" thickTop="1" thickBot="1" x14ac:dyDescent="0.3">
      <c r="A31" s="30">
        <v>4</v>
      </c>
      <c r="B31" s="1" t="s">
        <v>9</v>
      </c>
      <c r="C31" s="2">
        <v>128</v>
      </c>
      <c r="D31" s="2">
        <v>2</v>
      </c>
      <c r="E31" s="20">
        <f>C31*5+D31*9</f>
        <v>658</v>
      </c>
      <c r="F31" s="44">
        <f>'liczba dni zwłoki'!$E$8</f>
        <v>363</v>
      </c>
      <c r="G31" s="44">
        <f>'liczba dni zwłoki'!$F$8</f>
        <v>132</v>
      </c>
      <c r="H31" s="47">
        <f t="shared" si="13"/>
        <v>84</v>
      </c>
      <c r="I31" s="45">
        <f>'liczba dni zwłoki'!$H$8</f>
        <v>231</v>
      </c>
      <c r="J31" s="45">
        <f>'liczba dni zwłoki'!$I$8</f>
        <v>130</v>
      </c>
      <c r="K31" s="46">
        <f t="shared" si="14"/>
        <v>60</v>
      </c>
      <c r="L31" s="156">
        <f t="shared" si="15"/>
        <v>1.0911854103343466</v>
      </c>
      <c r="M31" s="157">
        <f t="shared" si="16"/>
        <v>603.01392757660165</v>
      </c>
      <c r="N31" s="158">
        <f t="shared" si="17"/>
        <v>54.986072423398355</v>
      </c>
      <c r="O31" s="158">
        <f t="shared" si="18"/>
        <v>658</v>
      </c>
      <c r="P31" s="158">
        <f t="shared" si="19"/>
        <v>658</v>
      </c>
      <c r="Q31" s="158"/>
      <c r="S31" s="30">
        <v>14</v>
      </c>
      <c r="T31" s="1" t="s">
        <v>42</v>
      </c>
      <c r="U31" s="108">
        <v>118</v>
      </c>
      <c r="V31" s="108">
        <v>12</v>
      </c>
      <c r="W31" s="108">
        <v>2</v>
      </c>
      <c r="X31" s="82">
        <v>0</v>
      </c>
      <c r="Y31" s="20">
        <f t="shared" si="20"/>
        <v>788</v>
      </c>
      <c r="Z31" s="44">
        <f>'liczba dni zwłoki'!$E$18</f>
        <v>58</v>
      </c>
      <c r="AA31" s="44">
        <f>'liczba dni zwłoki'!$F$18</f>
        <v>132</v>
      </c>
      <c r="AB31" s="43">
        <f t="shared" si="21"/>
        <v>35</v>
      </c>
      <c r="AC31" s="45">
        <f>'liczba dni zwłoki'!$H$18</f>
        <v>15</v>
      </c>
      <c r="AD31" s="45">
        <f>'liczba dni zwłoki'!$I$18</f>
        <v>130</v>
      </c>
      <c r="AE31" s="45">
        <f t="shared" si="22"/>
        <v>26</v>
      </c>
    </row>
    <row r="32" spans="1:31" ht="16.5" thickTop="1" thickBot="1" x14ac:dyDescent="0.3">
      <c r="A32" s="30">
        <v>5</v>
      </c>
      <c r="B32" s="1" t="s">
        <v>10</v>
      </c>
      <c r="C32" s="2">
        <v>128</v>
      </c>
      <c r="D32" s="2">
        <v>2</v>
      </c>
      <c r="E32" s="20">
        <f t="shared" ref="E32:E37" si="23">C32*5+D32*9</f>
        <v>658</v>
      </c>
      <c r="F32" s="44">
        <f>'liczba dni zwłoki'!$E$9</f>
        <v>330</v>
      </c>
      <c r="G32" s="44">
        <f>'liczba dni zwłoki'!$F$9</f>
        <v>132</v>
      </c>
      <c r="H32" s="47">
        <f t="shared" si="13"/>
        <v>79</v>
      </c>
      <c r="I32" s="45">
        <f>'liczba dni zwłoki'!$H$9</f>
        <v>198</v>
      </c>
      <c r="J32" s="45">
        <f>'liczba dni zwłoki'!$I$9</f>
        <v>130</v>
      </c>
      <c r="K32" s="46">
        <f t="shared" si="14"/>
        <v>54</v>
      </c>
      <c r="L32" s="156">
        <f t="shared" si="15"/>
        <v>1.0820668693009119</v>
      </c>
      <c r="M32" s="157">
        <f t="shared" si="16"/>
        <v>608.09550561797755</v>
      </c>
      <c r="N32" s="158">
        <f t="shared" si="17"/>
        <v>49.904494382022449</v>
      </c>
      <c r="O32" s="158">
        <f t="shared" si="18"/>
        <v>658</v>
      </c>
      <c r="P32" s="158">
        <f t="shared" si="19"/>
        <v>658</v>
      </c>
      <c r="Q32" s="158"/>
      <c r="S32" s="30">
        <v>15</v>
      </c>
      <c r="T32" s="1" t="s">
        <v>43</v>
      </c>
      <c r="U32" s="108">
        <v>118</v>
      </c>
      <c r="V32" s="108">
        <v>12</v>
      </c>
      <c r="W32" s="108">
        <v>2</v>
      </c>
      <c r="X32" s="82">
        <v>0</v>
      </c>
      <c r="Y32" s="20">
        <f t="shared" si="20"/>
        <v>788</v>
      </c>
      <c r="Z32" s="44">
        <f>'liczba dni zwłoki'!$E$19</f>
        <v>28</v>
      </c>
      <c r="AA32" s="44">
        <f>'liczba dni zwłoki'!$F$19</f>
        <v>132</v>
      </c>
      <c r="AB32" s="43">
        <f t="shared" si="21"/>
        <v>29</v>
      </c>
      <c r="AC32" s="45">
        <f>'liczba dni zwłoki'!$H$19</f>
        <v>0</v>
      </c>
      <c r="AD32" s="45">
        <f>'liczba dni zwłoki'!$I$19</f>
        <v>130</v>
      </c>
      <c r="AE32" s="45">
        <f t="shared" si="22"/>
        <v>22</v>
      </c>
    </row>
    <row r="33" spans="1:31" ht="16.5" thickTop="1" thickBot="1" x14ac:dyDescent="0.3">
      <c r="A33" s="30">
        <v>6</v>
      </c>
      <c r="B33" s="1" t="s">
        <v>11</v>
      </c>
      <c r="C33" s="2">
        <v>128</v>
      </c>
      <c r="D33" s="2">
        <v>2</v>
      </c>
      <c r="E33" s="20">
        <f t="shared" si="23"/>
        <v>658</v>
      </c>
      <c r="F33" s="44">
        <f>'liczba dni zwłoki'!$E$10</f>
        <v>302</v>
      </c>
      <c r="G33" s="44">
        <f>'liczba dni zwłoki'!$F$10</f>
        <v>132</v>
      </c>
      <c r="H33" s="47">
        <f t="shared" si="13"/>
        <v>73</v>
      </c>
      <c r="I33" s="45">
        <f>'liczba dni zwłoki'!$H$10</f>
        <v>170</v>
      </c>
      <c r="J33" s="45">
        <f>'liczba dni zwłoki'!$I$10</f>
        <v>130</v>
      </c>
      <c r="K33" s="46">
        <f t="shared" si="14"/>
        <v>49</v>
      </c>
      <c r="L33" s="156">
        <f>(E33+K33)/E33</f>
        <v>1.074468085106383</v>
      </c>
      <c r="M33" s="157">
        <f t="shared" si="16"/>
        <v>612.39603960396039</v>
      </c>
      <c r="N33" s="158">
        <f t="shared" si="17"/>
        <v>45.603960396039611</v>
      </c>
      <c r="O33" s="158">
        <f t="shared" si="18"/>
        <v>658</v>
      </c>
      <c r="P33" s="158">
        <f t="shared" si="19"/>
        <v>658</v>
      </c>
      <c r="Q33" s="158"/>
      <c r="S33" s="30">
        <v>16</v>
      </c>
      <c r="T33" s="1" t="s">
        <v>188</v>
      </c>
      <c r="U33" s="108">
        <v>117</v>
      </c>
      <c r="V33" s="108">
        <v>12</v>
      </c>
      <c r="W33" s="108">
        <v>2</v>
      </c>
      <c r="X33" s="82">
        <v>0</v>
      </c>
      <c r="Y33" s="20">
        <f t="shared" si="20"/>
        <v>782</v>
      </c>
      <c r="Z33" s="44">
        <f>'liczba dni zwłoki'!$E$20</f>
        <v>0</v>
      </c>
      <c r="AA33" s="44">
        <f>'liczba dni zwłoki'!$F$20</f>
        <v>130</v>
      </c>
      <c r="AB33" s="43">
        <f t="shared" si="21"/>
        <v>22</v>
      </c>
      <c r="AC33" s="45">
        <f>'liczba dni zwłoki'!$H$20</f>
        <v>0</v>
      </c>
      <c r="AD33" s="45">
        <f>'liczba dni zwłoki'!$I$20</f>
        <v>129</v>
      </c>
      <c r="AE33" s="45">
        <f t="shared" si="22"/>
        <v>22</v>
      </c>
    </row>
    <row r="34" spans="1:31" ht="16.5" thickTop="1" thickBot="1" x14ac:dyDescent="0.3">
      <c r="A34" s="30">
        <v>7</v>
      </c>
      <c r="B34" s="1" t="s">
        <v>12</v>
      </c>
      <c r="C34" s="2">
        <v>128</v>
      </c>
      <c r="D34" s="2">
        <v>2</v>
      </c>
      <c r="E34" s="20">
        <f t="shared" si="23"/>
        <v>658</v>
      </c>
      <c r="F34" s="44">
        <f>'liczba dni zwłoki'!$E$11</f>
        <v>271</v>
      </c>
      <c r="G34" s="44">
        <f>'liczba dni zwłoki'!$F$11</f>
        <v>132</v>
      </c>
      <c r="H34" s="47">
        <f t="shared" si="13"/>
        <v>68</v>
      </c>
      <c r="I34" s="45">
        <f>'liczba dni zwłoki'!$H$11</f>
        <v>144</v>
      </c>
      <c r="J34" s="45">
        <f>'liczba dni zwłoki'!$I$11</f>
        <v>130</v>
      </c>
      <c r="K34" s="46">
        <f t="shared" si="14"/>
        <v>45</v>
      </c>
      <c r="L34" s="156">
        <f t="shared" ref="L34:L37" si="24">(E34+K34)/E34</f>
        <v>1.06838905775076</v>
      </c>
      <c r="M34" s="157">
        <f t="shared" si="16"/>
        <v>615.88051209103833</v>
      </c>
      <c r="N34" s="158">
        <f t="shared" si="17"/>
        <v>42.119487908961673</v>
      </c>
      <c r="O34" s="158">
        <f t="shared" si="18"/>
        <v>658</v>
      </c>
      <c r="P34" s="158">
        <f t="shared" si="19"/>
        <v>658</v>
      </c>
      <c r="Q34" s="158"/>
      <c r="S34" s="30">
        <v>17</v>
      </c>
      <c r="T34" s="1" t="s">
        <v>189</v>
      </c>
      <c r="U34" s="108">
        <v>118</v>
      </c>
      <c r="V34" s="108">
        <v>12</v>
      </c>
      <c r="W34" s="108">
        <v>2</v>
      </c>
      <c r="X34" s="82">
        <v>0</v>
      </c>
      <c r="Y34" s="20">
        <f t="shared" si="20"/>
        <v>788</v>
      </c>
      <c r="Z34" s="44">
        <f>'liczba dni zwłoki'!$E$21</f>
        <v>0</v>
      </c>
      <c r="AA34" s="44">
        <f>'liczba dni zwłoki'!$F$21</f>
        <v>99</v>
      </c>
      <c r="AB34" s="43">
        <f t="shared" si="21"/>
        <v>17</v>
      </c>
      <c r="AC34" s="45">
        <f>'liczba dni zwłoki'!$H$21</f>
        <v>0</v>
      </c>
      <c r="AD34" s="45">
        <f>'liczba dni zwłoki'!$I$21</f>
        <v>99</v>
      </c>
      <c r="AE34" s="45">
        <f>ROUND((((Y34*0.1*AC34)/365)+((Y34*0.08*AD34)/365)),0)</f>
        <v>17</v>
      </c>
    </row>
    <row r="35" spans="1:31" ht="16.5" thickTop="1" thickBot="1" x14ac:dyDescent="0.3">
      <c r="A35" s="30">
        <v>8</v>
      </c>
      <c r="B35" s="1" t="s">
        <v>13</v>
      </c>
      <c r="C35" s="2">
        <v>128</v>
      </c>
      <c r="D35" s="2">
        <v>2</v>
      </c>
      <c r="E35" s="20">
        <f t="shared" si="23"/>
        <v>658</v>
      </c>
      <c r="F35" s="44">
        <f>'liczba dni zwłoki'!$E$12</f>
        <v>240</v>
      </c>
      <c r="G35" s="44">
        <f>'liczba dni zwłoki'!$F$12</f>
        <v>132</v>
      </c>
      <c r="H35" s="47">
        <f t="shared" si="13"/>
        <v>62</v>
      </c>
      <c r="I35" s="45">
        <f>'liczba dni zwłoki'!$H$12</f>
        <v>144</v>
      </c>
      <c r="J35" s="45">
        <f>'liczba dni zwłoki'!$I$12</f>
        <v>130</v>
      </c>
      <c r="K35" s="46">
        <f t="shared" si="14"/>
        <v>45</v>
      </c>
      <c r="L35" s="156">
        <f t="shared" si="24"/>
        <v>1.06838905775076</v>
      </c>
      <c r="M35" s="157">
        <f t="shared" si="16"/>
        <v>615.88051209103833</v>
      </c>
      <c r="N35" s="158">
        <f t="shared" si="17"/>
        <v>42.119487908961673</v>
      </c>
      <c r="O35" s="158">
        <f t="shared" si="18"/>
        <v>658</v>
      </c>
      <c r="P35" s="158">
        <f t="shared" si="19"/>
        <v>658</v>
      </c>
      <c r="Q35" s="158"/>
      <c r="S35" s="30">
        <v>18</v>
      </c>
      <c r="T35" s="1" t="s">
        <v>190</v>
      </c>
      <c r="U35" s="108">
        <v>118</v>
      </c>
      <c r="V35" s="108">
        <v>12</v>
      </c>
      <c r="W35" s="108">
        <v>2</v>
      </c>
      <c r="X35" s="82">
        <v>0</v>
      </c>
      <c r="Y35" s="20">
        <f t="shared" si="20"/>
        <v>788</v>
      </c>
      <c r="Z35" s="44">
        <f>'liczba dni zwłoki'!$E$22</f>
        <v>0</v>
      </c>
      <c r="AA35" s="44">
        <f>'liczba dni zwłoki'!$F$22</f>
        <v>69</v>
      </c>
      <c r="AB35" s="43">
        <f t="shared" si="21"/>
        <v>12</v>
      </c>
      <c r="AC35" s="45">
        <f>'liczba dni zwłoki'!$H$22</f>
        <v>0</v>
      </c>
      <c r="AD35" s="45">
        <f>'liczba dni zwłoki'!$I$22</f>
        <v>69</v>
      </c>
      <c r="AE35" s="45">
        <f t="shared" si="22"/>
        <v>12</v>
      </c>
    </row>
    <row r="36" spans="1:31" ht="16.5" thickTop="1" thickBot="1" x14ac:dyDescent="0.3">
      <c r="A36" s="30">
        <v>9</v>
      </c>
      <c r="B36" s="1" t="s">
        <v>14</v>
      </c>
      <c r="C36" s="2">
        <v>128</v>
      </c>
      <c r="D36" s="2">
        <v>2</v>
      </c>
      <c r="E36" s="20">
        <f t="shared" si="23"/>
        <v>658</v>
      </c>
      <c r="F36" s="44">
        <f>'liczba dni zwłoki'!$E$13</f>
        <v>212</v>
      </c>
      <c r="G36" s="44">
        <f>'liczba dni zwłoki'!$F$13</f>
        <v>132</v>
      </c>
      <c r="H36" s="47">
        <f t="shared" si="13"/>
        <v>57</v>
      </c>
      <c r="I36" s="45">
        <f>'liczba dni zwłoki'!$H$13</f>
        <v>144</v>
      </c>
      <c r="J36" s="45">
        <f>'liczba dni zwłoki'!$I$13</f>
        <v>130</v>
      </c>
      <c r="K36" s="46">
        <f t="shared" si="14"/>
        <v>45</v>
      </c>
      <c r="L36" s="156">
        <f t="shared" si="24"/>
        <v>1.06838905775076</v>
      </c>
      <c r="M36" s="157">
        <f t="shared" si="16"/>
        <v>615.88051209103833</v>
      </c>
      <c r="N36" s="158">
        <f t="shared" si="17"/>
        <v>42.119487908961673</v>
      </c>
      <c r="O36" s="158">
        <f t="shared" si="18"/>
        <v>658</v>
      </c>
      <c r="P36" s="158">
        <f t="shared" si="19"/>
        <v>658</v>
      </c>
      <c r="Q36" s="158"/>
      <c r="S36" s="30">
        <v>19</v>
      </c>
      <c r="T36" s="1" t="s">
        <v>240</v>
      </c>
      <c r="U36" s="122">
        <v>118</v>
      </c>
      <c r="V36" s="122">
        <v>12</v>
      </c>
      <c r="W36" s="122">
        <v>2</v>
      </c>
      <c r="X36" s="82">
        <v>0</v>
      </c>
      <c r="Y36" s="20">
        <f t="shared" si="20"/>
        <v>788</v>
      </c>
      <c r="Z36" s="44">
        <f>'liczba dni zwłoki'!$E$23</f>
        <v>0</v>
      </c>
      <c r="AA36" s="44">
        <f>'liczba dni zwłoki'!$F$23</f>
        <v>36</v>
      </c>
      <c r="AB36" s="43">
        <v>0</v>
      </c>
      <c r="AC36" s="45">
        <f>'liczba dni zwłoki'!$H$23</f>
        <v>0</v>
      </c>
      <c r="AD36" s="45">
        <f>'liczba dni zwłoki'!$I$23</f>
        <v>36</v>
      </c>
      <c r="AE36" s="45">
        <v>0</v>
      </c>
    </row>
    <row r="37" spans="1:31" ht="16.5" thickTop="1" thickBot="1" x14ac:dyDescent="0.3">
      <c r="A37" s="30">
        <v>10</v>
      </c>
      <c r="B37" s="1" t="s">
        <v>36</v>
      </c>
      <c r="C37" s="2">
        <v>128</v>
      </c>
      <c r="D37" s="22">
        <v>2</v>
      </c>
      <c r="E37" s="23">
        <f t="shared" si="23"/>
        <v>658</v>
      </c>
      <c r="F37" s="44">
        <f>'liczba dni zwłoki'!$E$14</f>
        <v>181</v>
      </c>
      <c r="G37" s="44">
        <f>'liczba dni zwłoki'!$F$14</f>
        <v>132</v>
      </c>
      <c r="H37" s="47">
        <f t="shared" si="13"/>
        <v>52</v>
      </c>
      <c r="I37" s="45">
        <f>'liczba dni zwłoki'!$H$14</f>
        <v>138</v>
      </c>
      <c r="J37" s="45">
        <f>'liczba dni zwłoki'!$I$14</f>
        <v>130</v>
      </c>
      <c r="K37" s="46">
        <f t="shared" si="14"/>
        <v>44</v>
      </c>
      <c r="L37" s="156">
        <f t="shared" si="24"/>
        <v>1.0668693009118542</v>
      </c>
      <c r="M37" s="157">
        <f t="shared" si="16"/>
        <v>616.75783475783476</v>
      </c>
      <c r="N37" s="158">
        <f t="shared" si="17"/>
        <v>41.242165242165242</v>
      </c>
      <c r="O37" s="158">
        <f t="shared" si="18"/>
        <v>658</v>
      </c>
      <c r="P37" s="158">
        <f>O37-Q37</f>
        <v>144.18476000452938</v>
      </c>
      <c r="Q37" s="158">
        <f>N38</f>
        <v>513.81523999547062</v>
      </c>
      <c r="X37" s="24" t="s">
        <v>47</v>
      </c>
      <c r="Y37" s="33">
        <f>SUM(Y28:Y36)</f>
        <v>7068</v>
      </c>
      <c r="Z37" s="33"/>
      <c r="AA37" s="33"/>
      <c r="AB37" s="34">
        <f>SUM(AB28:AB36)</f>
        <v>260</v>
      </c>
      <c r="AC37" s="34"/>
      <c r="AD37" s="34"/>
      <c r="AE37" s="34">
        <f>SUM(AE28:AE36)</f>
        <v>215</v>
      </c>
    </row>
    <row r="38" spans="1:31" ht="16.5" thickTop="1" thickBot="1" x14ac:dyDescent="0.3">
      <c r="A38" s="12"/>
      <c r="B38" s="13"/>
      <c r="C38" s="14"/>
      <c r="D38" s="24" t="s">
        <v>47</v>
      </c>
      <c r="E38" s="35">
        <f>SUM(E28:E37)</f>
        <v>6610</v>
      </c>
      <c r="F38" s="35"/>
      <c r="G38" s="35"/>
      <c r="H38" s="25">
        <f>SUM(H28:H37)</f>
        <v>766</v>
      </c>
      <c r="I38" s="25"/>
      <c r="J38" s="25"/>
      <c r="K38" s="25">
        <f t="shared" ref="K38" si="25">SUM(K28:K37)</f>
        <v>559</v>
      </c>
      <c r="L38" s="155"/>
      <c r="M38" s="159">
        <f>SUM(M28:M37)</f>
        <v>6096.1847600045294</v>
      </c>
      <c r="N38" s="159">
        <f t="shared" si="17"/>
        <v>513.81523999547062</v>
      </c>
      <c r="O38" s="159">
        <f t="shared" si="18"/>
        <v>6610</v>
      </c>
      <c r="P38" s="159">
        <f>SUM(P28:P37)</f>
        <v>6096.1847600045294</v>
      </c>
      <c r="Q38" s="159">
        <f>SUM(Q28:Q37)</f>
        <v>513.81523999547062</v>
      </c>
    </row>
    <row r="39" spans="1:31" ht="15.75" thickTop="1" x14ac:dyDescent="0.25">
      <c r="A39" s="3"/>
      <c r="B39" s="8"/>
      <c r="C39" s="4"/>
      <c r="D39" s="4"/>
      <c r="E39" s="15"/>
      <c r="F39" s="4"/>
      <c r="G39" s="4"/>
      <c r="H39" s="16"/>
      <c r="I39" s="16"/>
      <c r="J39" s="16"/>
    </row>
    <row r="40" spans="1:31" x14ac:dyDescent="0.25">
      <c r="A40" s="3"/>
      <c r="B40" s="8"/>
      <c r="C40" s="4"/>
      <c r="D40" s="4"/>
      <c r="E40" s="15"/>
      <c r="F40" s="4"/>
      <c r="G40" s="4"/>
      <c r="H40" s="16"/>
      <c r="I40" s="16"/>
      <c r="J40" s="16"/>
    </row>
    <row r="41" spans="1:31" x14ac:dyDescent="0.25">
      <c r="A41" s="3"/>
      <c r="B41" s="8"/>
      <c r="C41" s="4"/>
      <c r="D41" s="4"/>
      <c r="E41" s="15"/>
      <c r="F41" s="4"/>
      <c r="G41" s="4"/>
      <c r="H41" s="16"/>
      <c r="I41" s="16"/>
      <c r="J41" s="16"/>
    </row>
    <row r="42" spans="1:31" x14ac:dyDescent="0.25">
      <c r="A42" s="3"/>
      <c r="B42" s="8"/>
      <c r="C42" s="4"/>
      <c r="D42" s="4"/>
      <c r="E42" s="15"/>
      <c r="F42" s="4"/>
      <c r="G42" s="4"/>
      <c r="H42" s="16"/>
      <c r="I42" s="16"/>
      <c r="J42" s="16"/>
    </row>
    <row r="44" spans="1:31" ht="18.75" x14ac:dyDescent="0.3">
      <c r="A44" s="198" t="s">
        <v>167</v>
      </c>
      <c r="B44" s="198"/>
      <c r="C44" s="198"/>
      <c r="D44" s="198"/>
      <c r="E44" s="198"/>
      <c r="F44" s="198"/>
      <c r="G44" s="198"/>
      <c r="H44" s="198"/>
      <c r="I44" s="198"/>
      <c r="J44" s="198"/>
      <c r="K44" s="198"/>
      <c r="L44" s="134"/>
      <c r="M44" s="134"/>
      <c r="N44" s="134"/>
      <c r="O44" s="134"/>
      <c r="P44" s="134"/>
      <c r="Q44" s="134"/>
      <c r="R44" s="132"/>
      <c r="S44" s="198" t="s">
        <v>167</v>
      </c>
      <c r="T44" s="198"/>
      <c r="U44" s="198"/>
      <c r="V44" s="198"/>
      <c r="W44" s="198"/>
      <c r="X44" s="198"/>
      <c r="Y44" s="198"/>
      <c r="Z44" s="198"/>
      <c r="AA44" s="198"/>
      <c r="AB44" s="198"/>
      <c r="AC44" s="198"/>
      <c r="AD44" s="198"/>
      <c r="AE44" s="198"/>
    </row>
    <row r="45" spans="1:31" ht="15.75" thickBot="1" x14ac:dyDescent="0.3">
      <c r="C45" s="42"/>
      <c r="D45" s="42"/>
      <c r="H45" s="11"/>
      <c r="I45" s="11"/>
      <c r="J45" s="11"/>
      <c r="K45" s="11"/>
      <c r="L45" s="11"/>
      <c r="M45" s="11"/>
      <c r="N45" s="11"/>
      <c r="O45" s="11"/>
      <c r="P45" s="11"/>
      <c r="Q45" s="11"/>
    </row>
    <row r="46" spans="1:31" ht="34.5" customHeight="1" thickTop="1" thickBot="1" x14ac:dyDescent="0.3">
      <c r="F46" s="187" t="s">
        <v>152</v>
      </c>
      <c r="G46" s="188"/>
      <c r="H46" s="189"/>
      <c r="I46" s="174" t="s">
        <v>151</v>
      </c>
      <c r="J46" s="175"/>
      <c r="K46" s="176"/>
      <c r="L46" s="153"/>
      <c r="M46" s="153"/>
      <c r="N46" s="153"/>
      <c r="O46" s="153"/>
      <c r="P46" s="153"/>
      <c r="Q46" s="153"/>
      <c r="Z46" s="187" t="s">
        <v>152</v>
      </c>
      <c r="AA46" s="188"/>
      <c r="AB46" s="189"/>
      <c r="AC46" s="174" t="s">
        <v>151</v>
      </c>
      <c r="AD46" s="175"/>
      <c r="AE46" s="176"/>
    </row>
    <row r="47" spans="1:31" ht="46.5" customHeight="1" thickTop="1" thickBot="1" x14ac:dyDescent="0.3">
      <c r="A47" s="177" t="s">
        <v>0</v>
      </c>
      <c r="B47" s="179" t="s">
        <v>1</v>
      </c>
      <c r="C47" s="183" t="s">
        <v>2</v>
      </c>
      <c r="D47" s="184"/>
      <c r="E47" s="181" t="s">
        <v>3</v>
      </c>
      <c r="F47" s="190" t="s">
        <v>38</v>
      </c>
      <c r="G47" s="191"/>
      <c r="H47" s="185" t="s">
        <v>37</v>
      </c>
      <c r="I47" s="192" t="s">
        <v>150</v>
      </c>
      <c r="J47" s="193"/>
      <c r="K47" s="173" t="s">
        <v>48</v>
      </c>
      <c r="L47" s="166" t="s">
        <v>243</v>
      </c>
      <c r="M47" s="168" t="s">
        <v>241</v>
      </c>
      <c r="N47" s="168" t="s">
        <v>185</v>
      </c>
      <c r="O47" s="168" t="s">
        <v>183</v>
      </c>
      <c r="P47" s="168" t="s">
        <v>244</v>
      </c>
      <c r="Q47" s="168" t="s">
        <v>245</v>
      </c>
      <c r="S47" s="177" t="s">
        <v>0</v>
      </c>
      <c r="T47" s="179" t="s">
        <v>1</v>
      </c>
      <c r="U47" s="194" t="s">
        <v>2</v>
      </c>
      <c r="V47" s="195"/>
      <c r="W47" s="195"/>
      <c r="X47" s="196"/>
      <c r="Y47" s="181" t="s">
        <v>3</v>
      </c>
      <c r="Z47" s="197" t="s">
        <v>38</v>
      </c>
      <c r="AA47" s="197"/>
      <c r="AB47" s="185" t="s">
        <v>37</v>
      </c>
      <c r="AC47" s="192" t="s">
        <v>150</v>
      </c>
      <c r="AD47" s="193"/>
      <c r="AE47" s="171" t="s">
        <v>48</v>
      </c>
    </row>
    <row r="48" spans="1:31" ht="16.5" customHeight="1" thickTop="1" thickBot="1" x14ac:dyDescent="0.3">
      <c r="A48" s="178"/>
      <c r="B48" s="180"/>
      <c r="C48" s="19" t="s">
        <v>4</v>
      </c>
      <c r="D48" s="19" t="s">
        <v>5</v>
      </c>
      <c r="E48" s="182"/>
      <c r="F48" s="78" t="s">
        <v>197</v>
      </c>
      <c r="G48" s="78" t="s">
        <v>198</v>
      </c>
      <c r="H48" s="186"/>
      <c r="I48" s="80" t="s">
        <v>197</v>
      </c>
      <c r="J48" s="79" t="s">
        <v>198</v>
      </c>
      <c r="K48" s="173"/>
      <c r="L48" s="167"/>
      <c r="M48" s="169"/>
      <c r="N48" s="169"/>
      <c r="O48" s="169"/>
      <c r="P48" s="169"/>
      <c r="Q48" s="169"/>
      <c r="S48" s="178"/>
      <c r="T48" s="180"/>
      <c r="U48" s="28" t="s">
        <v>44</v>
      </c>
      <c r="V48" s="19" t="s">
        <v>4</v>
      </c>
      <c r="W48" s="29" t="s">
        <v>45</v>
      </c>
      <c r="X48" s="19" t="s">
        <v>5</v>
      </c>
      <c r="Y48" s="182"/>
      <c r="Z48" s="78" t="s">
        <v>197</v>
      </c>
      <c r="AA48" s="52" t="s">
        <v>198</v>
      </c>
      <c r="AB48" s="186"/>
      <c r="AC48" s="79" t="s">
        <v>197</v>
      </c>
      <c r="AD48" s="80" t="s">
        <v>198</v>
      </c>
      <c r="AE48" s="172"/>
    </row>
    <row r="49" spans="1:31" ht="16.5" thickTop="1" thickBot="1" x14ac:dyDescent="0.3">
      <c r="A49" s="30">
        <v>1</v>
      </c>
      <c r="B49" s="1" t="s">
        <v>6</v>
      </c>
      <c r="C49" s="2">
        <v>75</v>
      </c>
      <c r="D49" s="2">
        <v>17</v>
      </c>
      <c r="E49" s="20">
        <f>C49*5+D49*9</f>
        <v>528</v>
      </c>
      <c r="F49" s="44">
        <f>'liczba dni zwłoki'!$E$5</f>
        <v>455</v>
      </c>
      <c r="G49" s="44">
        <f>'liczba dni zwłoki'!$F$5</f>
        <v>132</v>
      </c>
      <c r="H49" s="47">
        <f>ROUND(((E49*0.1*F49)/365)+((E49*0.08*G49)/365),0)</f>
        <v>81</v>
      </c>
      <c r="I49" s="45">
        <f>'liczba dni zwłoki'!$H$5</f>
        <v>323</v>
      </c>
      <c r="J49" s="45">
        <f>'liczba dni zwłoki'!$I$5</f>
        <v>130</v>
      </c>
      <c r="K49" s="46">
        <f>ROUND((((E49*0.1*I49)/365)+((E49*0.08*J49)/365)),0)</f>
        <v>62</v>
      </c>
      <c r="L49" s="156">
        <f>(E49+K49)/E49</f>
        <v>1.1174242424242424</v>
      </c>
      <c r="M49" s="157">
        <f>E49/L49</f>
        <v>472.5152542372881</v>
      </c>
      <c r="N49" s="158">
        <f>E49-M49</f>
        <v>55.484745762711896</v>
      </c>
      <c r="O49" s="158">
        <f>M49+N49</f>
        <v>528</v>
      </c>
      <c r="P49" s="158">
        <f>O49</f>
        <v>528</v>
      </c>
      <c r="Q49" s="158"/>
      <c r="S49" s="30">
        <v>11</v>
      </c>
      <c r="T49" s="1" t="s">
        <v>39</v>
      </c>
      <c r="U49" s="109">
        <v>71</v>
      </c>
      <c r="V49" s="109">
        <v>6</v>
      </c>
      <c r="W49" s="109">
        <v>17</v>
      </c>
      <c r="X49" s="82">
        <v>0</v>
      </c>
      <c r="Y49" s="20">
        <f>U49*6+V49*5+W49*10+X49*9</f>
        <v>626</v>
      </c>
      <c r="Z49" s="44">
        <f>'liczba dni zwłoki'!$E$15</f>
        <v>149</v>
      </c>
      <c r="AA49" s="44">
        <f>'liczba dni zwłoki'!$F$15</f>
        <v>132</v>
      </c>
      <c r="AB49" s="43">
        <f>ROUND((((Y49*0.1*Z49)/365)+((Y49*0.08*AA49)/365)),0)</f>
        <v>44</v>
      </c>
      <c r="AC49" s="45">
        <f>'liczba dni zwłoki'!$H$15</f>
        <v>106</v>
      </c>
      <c r="AD49" s="45">
        <f>'liczba dni zwłoki'!$I$15</f>
        <v>130</v>
      </c>
      <c r="AE49" s="45">
        <f>ROUND((((Y49*0.1*AC49)/365)+((Y49*0.08*AD49)/365)),0)</f>
        <v>36</v>
      </c>
    </row>
    <row r="50" spans="1:31" ht="16.5" thickTop="1" thickBot="1" x14ac:dyDescent="0.3">
      <c r="A50" s="30">
        <v>2</v>
      </c>
      <c r="B50" s="1" t="s">
        <v>7</v>
      </c>
      <c r="C50" s="2">
        <v>76</v>
      </c>
      <c r="D50" s="2">
        <v>17</v>
      </c>
      <c r="E50" s="20">
        <f>+C50*5+D50*9</f>
        <v>533</v>
      </c>
      <c r="F50" s="44">
        <f>'liczba dni zwłoki'!$E$6</f>
        <v>422</v>
      </c>
      <c r="G50" s="44">
        <f>'liczba dni zwłoki'!$F$6</f>
        <v>132</v>
      </c>
      <c r="H50" s="47">
        <f t="shared" ref="H50:H58" si="26">ROUND(((E50*0.1*F50)/365)+((E50*0.08*G50)/365),0)</f>
        <v>77</v>
      </c>
      <c r="I50" s="45">
        <f>'liczba dni zwłoki'!$H$6</f>
        <v>290</v>
      </c>
      <c r="J50" s="45">
        <f>'liczba dni zwłoki'!$I$6</f>
        <v>130</v>
      </c>
      <c r="K50" s="46">
        <f t="shared" ref="K50:K58" si="27">ROUND((((E50*0.1*I50)/365)+((E50*0.08*J50)/365)),0)</f>
        <v>58</v>
      </c>
      <c r="L50" s="156">
        <f t="shared" ref="L50:L53" si="28">(E50+K50)/E50</f>
        <v>1.1088180112570356</v>
      </c>
      <c r="M50" s="157">
        <f t="shared" ref="M50:M58" si="29">E50/L50</f>
        <v>480.69204737732656</v>
      </c>
      <c r="N50" s="158">
        <f t="shared" ref="N50:N59" si="30">E50-M50</f>
        <v>52.30795262267344</v>
      </c>
      <c r="O50" s="158">
        <f t="shared" ref="O50:O59" si="31">M50+N50</f>
        <v>533</v>
      </c>
      <c r="P50" s="158">
        <f t="shared" ref="P50:P57" si="32">O50</f>
        <v>533</v>
      </c>
      <c r="Q50" s="158"/>
      <c r="S50" s="30">
        <v>12</v>
      </c>
      <c r="T50" s="1" t="s">
        <v>40</v>
      </c>
      <c r="U50" s="109">
        <v>71</v>
      </c>
      <c r="V50" s="109">
        <v>6</v>
      </c>
      <c r="W50" s="109">
        <v>17</v>
      </c>
      <c r="X50" s="82">
        <v>0</v>
      </c>
      <c r="Y50" s="20">
        <f t="shared" ref="Y50:Y57" si="33">U50*6+V50*5+W50*10+X50*9</f>
        <v>626</v>
      </c>
      <c r="Z50" s="44">
        <f>'liczba dni zwłoki'!$E$16</f>
        <v>120</v>
      </c>
      <c r="AA50" s="44">
        <f>'liczba dni zwłoki'!$F$16</f>
        <v>132</v>
      </c>
      <c r="AB50" s="43">
        <f t="shared" ref="AB50:AB56" si="34">ROUND((((Y50*0.1*Z50)/365)+((Y50*0.08*AA50)/365)),0)</f>
        <v>39</v>
      </c>
      <c r="AC50" s="45">
        <f>'liczba dni zwłoki'!$H$16</f>
        <v>77</v>
      </c>
      <c r="AD50" s="45">
        <f>'liczba dni zwłoki'!$I$16</f>
        <v>130</v>
      </c>
      <c r="AE50" s="45">
        <f t="shared" ref="AE50:AE56" si="35">ROUND((((Y50*0.1*AC50)/365)+((Y50*0.08*AD50)/365)),0)</f>
        <v>31</v>
      </c>
    </row>
    <row r="51" spans="1:31" ht="16.5" thickTop="1" thickBot="1" x14ac:dyDescent="0.3">
      <c r="A51" s="30">
        <v>3</v>
      </c>
      <c r="B51" s="1" t="s">
        <v>8</v>
      </c>
      <c r="C51" s="2">
        <v>76</v>
      </c>
      <c r="D51" s="2">
        <v>17</v>
      </c>
      <c r="E51" s="20">
        <f>C51*5+D51*9</f>
        <v>533</v>
      </c>
      <c r="F51" s="44">
        <f>'liczba dni zwłoki'!$E$7</f>
        <v>393</v>
      </c>
      <c r="G51" s="44">
        <f>'liczba dni zwłoki'!$F$7</f>
        <v>132</v>
      </c>
      <c r="H51" s="47">
        <f t="shared" si="26"/>
        <v>73</v>
      </c>
      <c r="I51" s="45">
        <f>'liczba dni zwłoki'!$H$7</f>
        <v>261</v>
      </c>
      <c r="J51" s="45">
        <f>'liczba dni zwłoki'!$I$7</f>
        <v>130</v>
      </c>
      <c r="K51" s="46">
        <f t="shared" si="27"/>
        <v>53</v>
      </c>
      <c r="L51" s="156">
        <f t="shared" si="28"/>
        <v>1.0994371482176359</v>
      </c>
      <c r="M51" s="157">
        <f t="shared" si="29"/>
        <v>484.79351535836179</v>
      </c>
      <c r="N51" s="158">
        <f t="shared" si="30"/>
        <v>48.206484641638212</v>
      </c>
      <c r="O51" s="158">
        <f t="shared" si="31"/>
        <v>533</v>
      </c>
      <c r="P51" s="158">
        <f t="shared" si="32"/>
        <v>533</v>
      </c>
      <c r="Q51" s="158"/>
      <c r="S51" s="30">
        <v>13</v>
      </c>
      <c r="T51" s="1" t="s">
        <v>41</v>
      </c>
      <c r="U51" s="109">
        <v>65</v>
      </c>
      <c r="V51" s="109">
        <v>6</v>
      </c>
      <c r="W51" s="109">
        <v>17</v>
      </c>
      <c r="X51" s="82">
        <v>0</v>
      </c>
      <c r="Y51" s="20">
        <f t="shared" si="33"/>
        <v>590</v>
      </c>
      <c r="Z51" s="44">
        <f>'liczba dni zwłoki'!$E$17</f>
        <v>90</v>
      </c>
      <c r="AA51" s="44">
        <f>'liczba dni zwłoki'!$F$17</f>
        <v>132</v>
      </c>
      <c r="AB51" s="43">
        <f t="shared" si="34"/>
        <v>32</v>
      </c>
      <c r="AC51" s="45">
        <f>'liczba dni zwłoki'!$H$17</f>
        <v>47</v>
      </c>
      <c r="AD51" s="45">
        <f>'liczba dni zwłoki'!$I$17</f>
        <v>130</v>
      </c>
      <c r="AE51" s="45">
        <f t="shared" si="35"/>
        <v>24</v>
      </c>
    </row>
    <row r="52" spans="1:31" ht="16.5" thickTop="1" thickBot="1" x14ac:dyDescent="0.3">
      <c r="A52" s="30">
        <v>4</v>
      </c>
      <c r="B52" s="1" t="s">
        <v>9</v>
      </c>
      <c r="C52" s="2">
        <v>75</v>
      </c>
      <c r="D52" s="2">
        <v>17</v>
      </c>
      <c r="E52" s="20">
        <f>C52*5+D52*9</f>
        <v>528</v>
      </c>
      <c r="F52" s="44">
        <f>'liczba dni zwłoki'!$E$8</f>
        <v>363</v>
      </c>
      <c r="G52" s="44">
        <f>'liczba dni zwłoki'!$F$8</f>
        <v>132</v>
      </c>
      <c r="H52" s="47">
        <f t="shared" si="26"/>
        <v>68</v>
      </c>
      <c r="I52" s="45">
        <f>'liczba dni zwłoki'!$H$8</f>
        <v>231</v>
      </c>
      <c r="J52" s="45">
        <f>'liczba dni zwłoki'!$I$8</f>
        <v>130</v>
      </c>
      <c r="K52" s="46">
        <f t="shared" si="27"/>
        <v>48</v>
      </c>
      <c r="L52" s="156">
        <f t="shared" si="28"/>
        <v>1.0909090909090908</v>
      </c>
      <c r="M52" s="157">
        <f t="shared" si="29"/>
        <v>484.00000000000006</v>
      </c>
      <c r="N52" s="158">
        <f t="shared" si="30"/>
        <v>43.999999999999943</v>
      </c>
      <c r="O52" s="158">
        <f t="shared" si="31"/>
        <v>528</v>
      </c>
      <c r="P52" s="158">
        <f t="shared" si="32"/>
        <v>528</v>
      </c>
      <c r="Q52" s="158"/>
      <c r="S52" s="30">
        <v>14</v>
      </c>
      <c r="T52" s="1" t="s">
        <v>42</v>
      </c>
      <c r="U52" s="109">
        <v>65</v>
      </c>
      <c r="V52" s="109">
        <v>6</v>
      </c>
      <c r="W52" s="109">
        <v>17</v>
      </c>
      <c r="X52" s="82">
        <v>0</v>
      </c>
      <c r="Y52" s="20">
        <f t="shared" si="33"/>
        <v>590</v>
      </c>
      <c r="Z52" s="44">
        <f>'liczba dni zwłoki'!$E$18</f>
        <v>58</v>
      </c>
      <c r="AA52" s="44">
        <f>'liczba dni zwłoki'!$F$18</f>
        <v>132</v>
      </c>
      <c r="AB52" s="43">
        <f t="shared" si="34"/>
        <v>26</v>
      </c>
      <c r="AC52" s="45">
        <f>'liczba dni zwłoki'!$H$18</f>
        <v>15</v>
      </c>
      <c r="AD52" s="45">
        <f>'liczba dni zwłoki'!$I$18</f>
        <v>130</v>
      </c>
      <c r="AE52" s="45">
        <f t="shared" si="35"/>
        <v>19</v>
      </c>
    </row>
    <row r="53" spans="1:31" ht="16.5" thickTop="1" thickBot="1" x14ac:dyDescent="0.3">
      <c r="A53" s="30">
        <v>5</v>
      </c>
      <c r="B53" s="1" t="s">
        <v>10</v>
      </c>
      <c r="C53" s="2">
        <v>75</v>
      </c>
      <c r="D53" s="2">
        <v>17</v>
      </c>
      <c r="E53" s="20">
        <f t="shared" ref="E53:E58" si="36">C53*5+D53*9</f>
        <v>528</v>
      </c>
      <c r="F53" s="44">
        <f>'liczba dni zwłoki'!$E$9</f>
        <v>330</v>
      </c>
      <c r="G53" s="44">
        <f>'liczba dni zwłoki'!$F$9</f>
        <v>132</v>
      </c>
      <c r="H53" s="47">
        <f t="shared" si="26"/>
        <v>63</v>
      </c>
      <c r="I53" s="45">
        <f>'liczba dni zwłoki'!$H$9</f>
        <v>198</v>
      </c>
      <c r="J53" s="45">
        <f>'liczba dni zwłoki'!$I$9</f>
        <v>130</v>
      </c>
      <c r="K53" s="46">
        <f t="shared" si="27"/>
        <v>44</v>
      </c>
      <c r="L53" s="156">
        <f t="shared" si="28"/>
        <v>1.0833333333333333</v>
      </c>
      <c r="M53" s="157">
        <f t="shared" si="29"/>
        <v>487.38461538461542</v>
      </c>
      <c r="N53" s="158">
        <f t="shared" si="30"/>
        <v>40.615384615384585</v>
      </c>
      <c r="O53" s="158">
        <f t="shared" si="31"/>
        <v>528</v>
      </c>
      <c r="P53" s="158">
        <f t="shared" si="32"/>
        <v>528</v>
      </c>
      <c r="Q53" s="158"/>
      <c r="S53" s="30">
        <v>15</v>
      </c>
      <c r="T53" s="1" t="s">
        <v>43</v>
      </c>
      <c r="U53" s="109">
        <v>65</v>
      </c>
      <c r="V53" s="109">
        <v>6</v>
      </c>
      <c r="W53" s="109">
        <v>17</v>
      </c>
      <c r="X53" s="82">
        <v>0</v>
      </c>
      <c r="Y53" s="20">
        <f t="shared" si="33"/>
        <v>590</v>
      </c>
      <c r="Z53" s="44">
        <f>'liczba dni zwłoki'!$E$19</f>
        <v>28</v>
      </c>
      <c r="AA53" s="44">
        <f>'liczba dni zwłoki'!$F$19</f>
        <v>132</v>
      </c>
      <c r="AB53" s="43">
        <f t="shared" si="34"/>
        <v>22</v>
      </c>
      <c r="AC53" s="45">
        <f>'liczba dni zwłoki'!$H$19</f>
        <v>0</v>
      </c>
      <c r="AD53" s="45">
        <f>'liczba dni zwłoki'!$I$19</f>
        <v>130</v>
      </c>
      <c r="AE53" s="45">
        <f t="shared" si="35"/>
        <v>17</v>
      </c>
    </row>
    <row r="54" spans="1:31" ht="16.5" thickTop="1" thickBot="1" x14ac:dyDescent="0.3">
      <c r="A54" s="30">
        <v>6</v>
      </c>
      <c r="B54" s="1" t="s">
        <v>11</v>
      </c>
      <c r="C54" s="2">
        <v>75</v>
      </c>
      <c r="D54" s="2">
        <v>17</v>
      </c>
      <c r="E54" s="20">
        <f t="shared" si="36"/>
        <v>528</v>
      </c>
      <c r="F54" s="44">
        <f>'liczba dni zwłoki'!$E$10</f>
        <v>302</v>
      </c>
      <c r="G54" s="44">
        <f>'liczba dni zwłoki'!$F$10</f>
        <v>132</v>
      </c>
      <c r="H54" s="47">
        <f t="shared" si="26"/>
        <v>59</v>
      </c>
      <c r="I54" s="45">
        <f>'liczba dni zwłoki'!$H$10</f>
        <v>170</v>
      </c>
      <c r="J54" s="45">
        <f>'liczba dni zwłoki'!$I$10</f>
        <v>130</v>
      </c>
      <c r="K54" s="46">
        <f t="shared" si="27"/>
        <v>40</v>
      </c>
      <c r="L54" s="156">
        <f>(E54+K54)/E54</f>
        <v>1.0757575757575757</v>
      </c>
      <c r="M54" s="157">
        <f t="shared" si="29"/>
        <v>490.81690140845075</v>
      </c>
      <c r="N54" s="158">
        <f t="shared" si="30"/>
        <v>37.183098591549253</v>
      </c>
      <c r="O54" s="158">
        <f t="shared" si="31"/>
        <v>528</v>
      </c>
      <c r="P54" s="158">
        <f t="shared" si="32"/>
        <v>528</v>
      </c>
      <c r="Q54" s="158"/>
      <c r="S54" s="30">
        <v>16</v>
      </c>
      <c r="T54" s="1" t="s">
        <v>188</v>
      </c>
      <c r="U54" s="109">
        <v>65</v>
      </c>
      <c r="V54" s="109">
        <v>6</v>
      </c>
      <c r="W54" s="109">
        <v>17</v>
      </c>
      <c r="X54" s="82">
        <v>0</v>
      </c>
      <c r="Y54" s="20">
        <f t="shared" si="33"/>
        <v>590</v>
      </c>
      <c r="Z54" s="44">
        <f>'liczba dni zwłoki'!$E$20</f>
        <v>0</v>
      </c>
      <c r="AA54" s="44">
        <f>'liczba dni zwłoki'!$F$20</f>
        <v>130</v>
      </c>
      <c r="AB54" s="43">
        <f t="shared" si="34"/>
        <v>17</v>
      </c>
      <c r="AC54" s="45">
        <f>'liczba dni zwłoki'!$H$20</f>
        <v>0</v>
      </c>
      <c r="AD54" s="45">
        <f>'liczba dni zwłoki'!$I$20</f>
        <v>129</v>
      </c>
      <c r="AE54" s="45">
        <f t="shared" si="35"/>
        <v>17</v>
      </c>
    </row>
    <row r="55" spans="1:31" ht="16.5" thickTop="1" thickBot="1" x14ac:dyDescent="0.3">
      <c r="A55" s="30">
        <v>7</v>
      </c>
      <c r="B55" s="1" t="s">
        <v>12</v>
      </c>
      <c r="C55" s="2">
        <v>77</v>
      </c>
      <c r="D55" s="2">
        <v>17</v>
      </c>
      <c r="E55" s="20">
        <f t="shared" si="36"/>
        <v>538</v>
      </c>
      <c r="F55" s="44">
        <f>'liczba dni zwłoki'!$E$11</f>
        <v>271</v>
      </c>
      <c r="G55" s="44">
        <f>'liczba dni zwłoki'!$F$11</f>
        <v>132</v>
      </c>
      <c r="H55" s="47">
        <f t="shared" si="26"/>
        <v>56</v>
      </c>
      <c r="I55" s="45">
        <f>'liczba dni zwłoki'!$H$11</f>
        <v>144</v>
      </c>
      <c r="J55" s="45">
        <f>'liczba dni zwłoki'!$I$11</f>
        <v>130</v>
      </c>
      <c r="K55" s="46">
        <f t="shared" si="27"/>
        <v>37</v>
      </c>
      <c r="L55" s="156">
        <f t="shared" ref="L55:L58" si="37">(E55+K55)/E55</f>
        <v>1.0687732342007434</v>
      </c>
      <c r="M55" s="157">
        <f t="shared" si="29"/>
        <v>503.38086956521744</v>
      </c>
      <c r="N55" s="158">
        <f t="shared" si="30"/>
        <v>34.619130434782562</v>
      </c>
      <c r="O55" s="158">
        <f t="shared" si="31"/>
        <v>538</v>
      </c>
      <c r="P55" s="158">
        <f t="shared" si="32"/>
        <v>538</v>
      </c>
      <c r="Q55" s="158"/>
      <c r="S55" s="30">
        <v>17</v>
      </c>
      <c r="T55" s="1" t="s">
        <v>189</v>
      </c>
      <c r="U55" s="109">
        <v>65</v>
      </c>
      <c r="V55" s="109">
        <v>6</v>
      </c>
      <c r="W55" s="109">
        <v>17</v>
      </c>
      <c r="X55" s="82">
        <v>0</v>
      </c>
      <c r="Y55" s="20">
        <f t="shared" si="33"/>
        <v>590</v>
      </c>
      <c r="Z55" s="44">
        <f>'liczba dni zwłoki'!$E$21</f>
        <v>0</v>
      </c>
      <c r="AA55" s="44">
        <f>'liczba dni zwłoki'!$F$21</f>
        <v>99</v>
      </c>
      <c r="AB55" s="43">
        <f t="shared" si="34"/>
        <v>13</v>
      </c>
      <c r="AC55" s="45">
        <f>'liczba dni zwłoki'!$H$21</f>
        <v>0</v>
      </c>
      <c r="AD55" s="45">
        <f>'liczba dni zwłoki'!$I$21</f>
        <v>99</v>
      </c>
      <c r="AE55" s="45">
        <f t="shared" si="35"/>
        <v>13</v>
      </c>
    </row>
    <row r="56" spans="1:31" ht="16.5" thickTop="1" thickBot="1" x14ac:dyDescent="0.3">
      <c r="A56" s="30">
        <v>8</v>
      </c>
      <c r="B56" s="1" t="s">
        <v>13</v>
      </c>
      <c r="C56" s="2">
        <v>77</v>
      </c>
      <c r="D56" s="2">
        <v>17</v>
      </c>
      <c r="E56" s="20">
        <f t="shared" si="36"/>
        <v>538</v>
      </c>
      <c r="F56" s="44">
        <f>'liczba dni zwłoki'!$E$12</f>
        <v>240</v>
      </c>
      <c r="G56" s="44">
        <f>'liczba dni zwłoki'!$F$12</f>
        <v>132</v>
      </c>
      <c r="H56" s="47">
        <f t="shared" si="26"/>
        <v>51</v>
      </c>
      <c r="I56" s="45">
        <f>'liczba dni zwłoki'!$H$12</f>
        <v>144</v>
      </c>
      <c r="J56" s="45">
        <f>'liczba dni zwłoki'!$I$12</f>
        <v>130</v>
      </c>
      <c r="K56" s="46">
        <f t="shared" si="27"/>
        <v>37</v>
      </c>
      <c r="L56" s="156">
        <f t="shared" si="37"/>
        <v>1.0687732342007434</v>
      </c>
      <c r="M56" s="157">
        <f t="shared" si="29"/>
        <v>503.38086956521744</v>
      </c>
      <c r="N56" s="158">
        <f t="shared" si="30"/>
        <v>34.619130434782562</v>
      </c>
      <c r="O56" s="158">
        <f t="shared" si="31"/>
        <v>538</v>
      </c>
      <c r="P56" s="158">
        <f t="shared" si="32"/>
        <v>538</v>
      </c>
      <c r="Q56" s="158"/>
      <c r="S56" s="30">
        <v>18</v>
      </c>
      <c r="T56" s="1" t="s">
        <v>190</v>
      </c>
      <c r="U56" s="109">
        <v>65</v>
      </c>
      <c r="V56" s="109">
        <v>6</v>
      </c>
      <c r="W56" s="109">
        <v>17</v>
      </c>
      <c r="X56" s="82">
        <v>0</v>
      </c>
      <c r="Y56" s="20">
        <f t="shared" si="33"/>
        <v>590</v>
      </c>
      <c r="Z56" s="44">
        <f>'liczba dni zwłoki'!$E$22</f>
        <v>0</v>
      </c>
      <c r="AA56" s="44">
        <f>'liczba dni zwłoki'!$F$22</f>
        <v>69</v>
      </c>
      <c r="AB56" s="43">
        <f t="shared" si="34"/>
        <v>9</v>
      </c>
      <c r="AC56" s="45">
        <f>'liczba dni zwłoki'!$H$22</f>
        <v>0</v>
      </c>
      <c r="AD56" s="45">
        <f>'liczba dni zwłoki'!$I$22</f>
        <v>69</v>
      </c>
      <c r="AE56" s="45">
        <f t="shared" si="35"/>
        <v>9</v>
      </c>
    </row>
    <row r="57" spans="1:31" ht="16.5" thickTop="1" thickBot="1" x14ac:dyDescent="0.3">
      <c r="A57" s="30">
        <v>9</v>
      </c>
      <c r="B57" s="1" t="s">
        <v>14</v>
      </c>
      <c r="C57" s="2">
        <v>77</v>
      </c>
      <c r="D57" s="2">
        <v>17</v>
      </c>
      <c r="E57" s="20">
        <f t="shared" si="36"/>
        <v>538</v>
      </c>
      <c r="F57" s="44">
        <f>'liczba dni zwłoki'!$E$13</f>
        <v>212</v>
      </c>
      <c r="G57" s="44">
        <f>'liczba dni zwłoki'!$F$13</f>
        <v>132</v>
      </c>
      <c r="H57" s="47">
        <f t="shared" si="26"/>
        <v>47</v>
      </c>
      <c r="I57" s="45">
        <f>'liczba dni zwłoki'!$H$13</f>
        <v>144</v>
      </c>
      <c r="J57" s="45">
        <f>'liczba dni zwłoki'!$I$13</f>
        <v>130</v>
      </c>
      <c r="K57" s="46">
        <f t="shared" si="27"/>
        <v>37</v>
      </c>
      <c r="L57" s="156">
        <f t="shared" si="37"/>
        <v>1.0687732342007434</v>
      </c>
      <c r="M57" s="157">
        <f t="shared" si="29"/>
        <v>503.38086956521744</v>
      </c>
      <c r="N57" s="158">
        <f t="shared" si="30"/>
        <v>34.619130434782562</v>
      </c>
      <c r="O57" s="158">
        <f t="shared" si="31"/>
        <v>538</v>
      </c>
      <c r="P57" s="158">
        <f t="shared" si="32"/>
        <v>538</v>
      </c>
      <c r="Q57" s="158"/>
      <c r="S57" s="30">
        <v>19</v>
      </c>
      <c r="T57" s="1" t="s">
        <v>240</v>
      </c>
      <c r="U57" s="122">
        <v>65</v>
      </c>
      <c r="V57" s="122">
        <v>6</v>
      </c>
      <c r="W57" s="122">
        <v>17</v>
      </c>
      <c r="X57" s="82">
        <v>0</v>
      </c>
      <c r="Y57" s="20">
        <f t="shared" si="33"/>
        <v>590</v>
      </c>
      <c r="Z57" s="44">
        <f>'liczba dni zwłoki'!$E$23</f>
        <v>0</v>
      </c>
      <c r="AA57" s="44">
        <f>'liczba dni zwłoki'!$F$23</f>
        <v>36</v>
      </c>
      <c r="AB57" s="43">
        <v>0</v>
      </c>
      <c r="AC57" s="45">
        <f>'liczba dni zwłoki'!$H$23</f>
        <v>0</v>
      </c>
      <c r="AD57" s="45">
        <f>'liczba dni zwłoki'!$I$23</f>
        <v>36</v>
      </c>
      <c r="AE57" s="45">
        <v>0</v>
      </c>
    </row>
    <row r="58" spans="1:31" ht="16.5" thickTop="1" thickBot="1" x14ac:dyDescent="0.3">
      <c r="A58" s="30">
        <v>10</v>
      </c>
      <c r="B58" s="1" t="s">
        <v>36</v>
      </c>
      <c r="C58" s="2">
        <v>77</v>
      </c>
      <c r="D58" s="22">
        <v>17</v>
      </c>
      <c r="E58" s="23">
        <f t="shared" si="36"/>
        <v>538</v>
      </c>
      <c r="F58" s="44">
        <f>'liczba dni zwłoki'!$E$14</f>
        <v>181</v>
      </c>
      <c r="G58" s="44">
        <f>'liczba dni zwłoki'!$F$14</f>
        <v>132</v>
      </c>
      <c r="H58" s="47">
        <f t="shared" si="26"/>
        <v>42</v>
      </c>
      <c r="I58" s="45">
        <f>'liczba dni zwłoki'!$H$14</f>
        <v>138</v>
      </c>
      <c r="J58" s="45">
        <f>'liczba dni zwłoki'!$I$14</f>
        <v>130</v>
      </c>
      <c r="K58" s="46">
        <f t="shared" si="27"/>
        <v>36</v>
      </c>
      <c r="L58" s="156">
        <f t="shared" si="37"/>
        <v>1.0669144981412639</v>
      </c>
      <c r="M58" s="157">
        <f t="shared" si="29"/>
        <v>504.25783972125436</v>
      </c>
      <c r="N58" s="158">
        <f t="shared" si="30"/>
        <v>33.742160278745644</v>
      </c>
      <c r="O58" s="158">
        <f t="shared" si="31"/>
        <v>538</v>
      </c>
      <c r="P58" s="158">
        <f>O58-Q58</f>
        <v>122.60278218294934</v>
      </c>
      <c r="Q58" s="158">
        <f>N59</f>
        <v>415.39721781705066</v>
      </c>
      <c r="X58" s="24" t="s">
        <v>47</v>
      </c>
      <c r="Y58" s="33">
        <f>SUM(Y49:Y57)</f>
        <v>5382</v>
      </c>
      <c r="Z58" s="33"/>
      <c r="AA58" s="33"/>
      <c r="AB58" s="34">
        <f>SUM(AB49:AB57)</f>
        <v>202</v>
      </c>
      <c r="AC58" s="34"/>
      <c r="AD58" s="34"/>
      <c r="AE58" s="34">
        <f>SUM(AE49:AE57)</f>
        <v>166</v>
      </c>
    </row>
    <row r="59" spans="1:31" ht="16.5" thickTop="1" thickBot="1" x14ac:dyDescent="0.3">
      <c r="A59" s="12"/>
      <c r="B59" s="13"/>
      <c r="C59" s="14"/>
      <c r="D59" s="24" t="s">
        <v>47</v>
      </c>
      <c r="E59" s="35">
        <f>SUM(E49:E58)</f>
        <v>5330</v>
      </c>
      <c r="F59" s="35"/>
      <c r="G59" s="35"/>
      <c r="H59" s="25">
        <f>SUM(H49:H58)</f>
        <v>617</v>
      </c>
      <c r="I59" s="25"/>
      <c r="J59" s="25"/>
      <c r="K59" s="25">
        <f t="shared" ref="K59" si="38">SUM(K49:K58)</f>
        <v>452</v>
      </c>
      <c r="L59" s="155"/>
      <c r="M59" s="159">
        <f>SUM(M49:M58)</f>
        <v>4914.6027821829493</v>
      </c>
      <c r="N59" s="159">
        <f t="shared" si="30"/>
        <v>415.39721781705066</v>
      </c>
      <c r="O59" s="159">
        <f t="shared" si="31"/>
        <v>5330</v>
      </c>
      <c r="P59" s="159">
        <f>SUM(P49:P58)</f>
        <v>4914.6027821829493</v>
      </c>
      <c r="Q59" s="159">
        <f>SUM(Q49:Q58)</f>
        <v>415.39721781705066</v>
      </c>
    </row>
    <row r="60" spans="1:31" ht="15.75" thickTop="1" x14ac:dyDescent="0.25">
      <c r="A60" s="3"/>
      <c r="B60" s="8"/>
      <c r="C60" s="4"/>
      <c r="D60" s="4"/>
      <c r="E60" s="15"/>
      <c r="F60" s="4"/>
      <c r="G60" s="4"/>
      <c r="H60" s="16"/>
      <c r="I60" s="16"/>
      <c r="J60" s="16"/>
    </row>
    <row r="61" spans="1:31" x14ac:dyDescent="0.25">
      <c r="A61" s="3"/>
      <c r="B61" s="8"/>
      <c r="C61" s="4"/>
      <c r="D61" s="4"/>
      <c r="E61" s="15"/>
      <c r="F61" s="4"/>
      <c r="G61" s="4"/>
      <c r="H61" s="16"/>
      <c r="I61" s="16"/>
      <c r="J61" s="16"/>
    </row>
    <row r="62" spans="1:31" x14ac:dyDescent="0.25">
      <c r="A62" s="3"/>
      <c r="B62" s="8"/>
      <c r="C62" s="4"/>
      <c r="D62" s="4"/>
      <c r="E62" s="15"/>
      <c r="F62" s="4"/>
      <c r="G62" s="4"/>
      <c r="H62" s="16"/>
      <c r="I62" s="16"/>
      <c r="J62" s="16"/>
    </row>
    <row r="63" spans="1:31" x14ac:dyDescent="0.25">
      <c r="A63" s="3"/>
      <c r="B63" s="8"/>
      <c r="C63" s="4"/>
      <c r="D63" s="4"/>
      <c r="E63" s="15"/>
      <c r="F63" s="4"/>
      <c r="G63" s="4"/>
      <c r="H63" s="16"/>
      <c r="I63" s="16"/>
      <c r="J63" s="16"/>
    </row>
    <row r="65" spans="1:31" ht="18.75" x14ac:dyDescent="0.3">
      <c r="A65" s="198" t="s">
        <v>168</v>
      </c>
      <c r="B65" s="198"/>
      <c r="C65" s="198"/>
      <c r="D65" s="198"/>
      <c r="E65" s="198"/>
      <c r="F65" s="198"/>
      <c r="G65" s="198"/>
      <c r="H65" s="198"/>
      <c r="I65" s="198"/>
      <c r="J65" s="198"/>
      <c r="K65" s="198"/>
      <c r="L65" s="134"/>
      <c r="M65" s="134"/>
      <c r="N65" s="134"/>
      <c r="O65" s="134"/>
      <c r="P65" s="134"/>
      <c r="Q65" s="134"/>
      <c r="R65" s="132"/>
      <c r="S65" s="198" t="s">
        <v>168</v>
      </c>
      <c r="T65" s="198"/>
      <c r="U65" s="198"/>
      <c r="V65" s="198"/>
      <c r="W65" s="198"/>
      <c r="X65" s="198"/>
      <c r="Y65" s="198"/>
      <c r="Z65" s="198"/>
      <c r="AA65" s="198"/>
      <c r="AB65" s="198"/>
      <c r="AC65" s="198"/>
      <c r="AD65" s="198"/>
      <c r="AE65" s="198"/>
    </row>
    <row r="66" spans="1:31" ht="15.75" thickBot="1" x14ac:dyDescent="0.3">
      <c r="C66" s="42"/>
      <c r="D66" s="42"/>
      <c r="H66" s="11"/>
      <c r="I66" s="11"/>
      <c r="J66" s="11"/>
      <c r="K66" s="11"/>
      <c r="L66" s="11"/>
      <c r="M66" s="11"/>
      <c r="N66" s="11"/>
      <c r="O66" s="11"/>
      <c r="P66" s="11"/>
      <c r="Q66" s="11"/>
    </row>
    <row r="67" spans="1:31" ht="33.75" customHeight="1" thickTop="1" thickBot="1" x14ac:dyDescent="0.3">
      <c r="F67" s="187" t="s">
        <v>152</v>
      </c>
      <c r="G67" s="188"/>
      <c r="H67" s="189"/>
      <c r="I67" s="174" t="s">
        <v>151</v>
      </c>
      <c r="J67" s="175"/>
      <c r="K67" s="176"/>
      <c r="L67" s="153"/>
      <c r="M67" s="153"/>
      <c r="N67" s="153"/>
      <c r="O67" s="153"/>
      <c r="P67" s="153"/>
      <c r="Q67" s="153"/>
      <c r="Z67" s="187" t="s">
        <v>152</v>
      </c>
      <c r="AA67" s="188"/>
      <c r="AB67" s="189"/>
      <c r="AC67" s="174" t="s">
        <v>151</v>
      </c>
      <c r="AD67" s="175"/>
      <c r="AE67" s="176"/>
    </row>
    <row r="68" spans="1:31" ht="45.75" customHeight="1" thickTop="1" thickBot="1" x14ac:dyDescent="0.3">
      <c r="A68" s="177" t="s">
        <v>0</v>
      </c>
      <c r="B68" s="179" t="s">
        <v>1</v>
      </c>
      <c r="C68" s="183" t="s">
        <v>2</v>
      </c>
      <c r="D68" s="184"/>
      <c r="E68" s="181" t="s">
        <v>3</v>
      </c>
      <c r="F68" s="190" t="s">
        <v>38</v>
      </c>
      <c r="G68" s="191"/>
      <c r="H68" s="185" t="s">
        <v>37</v>
      </c>
      <c r="I68" s="192" t="s">
        <v>150</v>
      </c>
      <c r="J68" s="193"/>
      <c r="K68" s="173" t="s">
        <v>48</v>
      </c>
      <c r="L68" s="166" t="s">
        <v>243</v>
      </c>
      <c r="M68" s="168" t="s">
        <v>241</v>
      </c>
      <c r="N68" s="168" t="s">
        <v>185</v>
      </c>
      <c r="O68" s="168" t="s">
        <v>183</v>
      </c>
      <c r="P68" s="168" t="s">
        <v>244</v>
      </c>
      <c r="Q68" s="168" t="s">
        <v>245</v>
      </c>
      <c r="S68" s="177" t="s">
        <v>0</v>
      </c>
      <c r="T68" s="179" t="s">
        <v>1</v>
      </c>
      <c r="U68" s="194" t="s">
        <v>2</v>
      </c>
      <c r="V68" s="195"/>
      <c r="W68" s="195"/>
      <c r="X68" s="196"/>
      <c r="Y68" s="181" t="s">
        <v>3</v>
      </c>
      <c r="Z68" s="197" t="s">
        <v>38</v>
      </c>
      <c r="AA68" s="197"/>
      <c r="AB68" s="185" t="s">
        <v>37</v>
      </c>
      <c r="AC68" s="192" t="s">
        <v>150</v>
      </c>
      <c r="AD68" s="193"/>
      <c r="AE68" s="171" t="s">
        <v>48</v>
      </c>
    </row>
    <row r="69" spans="1:31" ht="18" customHeight="1" thickTop="1" thickBot="1" x14ac:dyDescent="0.3">
      <c r="A69" s="178"/>
      <c r="B69" s="180"/>
      <c r="C69" s="19" t="s">
        <v>4</v>
      </c>
      <c r="D69" s="19" t="s">
        <v>5</v>
      </c>
      <c r="E69" s="182"/>
      <c r="F69" s="78" t="s">
        <v>197</v>
      </c>
      <c r="G69" s="78" t="s">
        <v>198</v>
      </c>
      <c r="H69" s="186"/>
      <c r="I69" s="80" t="s">
        <v>197</v>
      </c>
      <c r="J69" s="79" t="s">
        <v>198</v>
      </c>
      <c r="K69" s="173"/>
      <c r="L69" s="167"/>
      <c r="M69" s="169"/>
      <c r="N69" s="169"/>
      <c r="O69" s="169"/>
      <c r="P69" s="169"/>
      <c r="Q69" s="169"/>
      <c r="S69" s="178"/>
      <c r="T69" s="180"/>
      <c r="U69" s="28" t="s">
        <v>44</v>
      </c>
      <c r="V69" s="19" t="s">
        <v>4</v>
      </c>
      <c r="W69" s="29" t="s">
        <v>45</v>
      </c>
      <c r="X69" s="19" t="s">
        <v>5</v>
      </c>
      <c r="Y69" s="182"/>
      <c r="Z69" s="78" t="s">
        <v>197</v>
      </c>
      <c r="AA69" s="52" t="s">
        <v>198</v>
      </c>
      <c r="AB69" s="186"/>
      <c r="AC69" s="79" t="s">
        <v>197</v>
      </c>
      <c r="AD69" s="80" t="s">
        <v>198</v>
      </c>
      <c r="AE69" s="172"/>
    </row>
    <row r="70" spans="1:31" ht="16.5" thickTop="1" thickBot="1" x14ac:dyDescent="0.3">
      <c r="A70" s="30">
        <v>1</v>
      </c>
      <c r="B70" s="1" t="s">
        <v>6</v>
      </c>
      <c r="C70" s="2">
        <v>133</v>
      </c>
      <c r="D70" s="2">
        <v>15</v>
      </c>
      <c r="E70" s="20">
        <f>C70*5+D70*9</f>
        <v>800</v>
      </c>
      <c r="F70" s="44">
        <f>'liczba dni zwłoki'!$E$5</f>
        <v>455</v>
      </c>
      <c r="G70" s="44">
        <f>'liczba dni zwłoki'!$F$5</f>
        <v>132</v>
      </c>
      <c r="H70" s="47">
        <f>ROUND(((E70*0.1*F70)/365)+((E70*0.08*G70)/365),0)</f>
        <v>123</v>
      </c>
      <c r="I70" s="45">
        <f>'liczba dni zwłoki'!$H$5</f>
        <v>323</v>
      </c>
      <c r="J70" s="45">
        <f>'liczba dni zwłoki'!$I$5</f>
        <v>130</v>
      </c>
      <c r="K70" s="46">
        <f>ROUND((((E70*0.1*I70)/365)+((E70*0.08*J70)/365)),0)</f>
        <v>94</v>
      </c>
      <c r="L70" s="156">
        <f>(E70+K70)/E70</f>
        <v>1.1174999999999999</v>
      </c>
      <c r="M70" s="157">
        <f>E70/L70</f>
        <v>715.88366890380314</v>
      </c>
      <c r="N70" s="158">
        <f>E70-M70</f>
        <v>84.116331096196859</v>
      </c>
      <c r="O70" s="158">
        <f>M70+N70</f>
        <v>800</v>
      </c>
      <c r="P70" s="158">
        <f>O70</f>
        <v>800</v>
      </c>
      <c r="Q70" s="158"/>
      <c r="S70" s="30">
        <v>11</v>
      </c>
      <c r="T70" s="1" t="s">
        <v>39</v>
      </c>
      <c r="U70" s="110">
        <v>119</v>
      </c>
      <c r="V70" s="110">
        <v>12</v>
      </c>
      <c r="W70" s="110">
        <v>11</v>
      </c>
      <c r="X70" s="82">
        <v>0</v>
      </c>
      <c r="Y70" s="20">
        <f>U70*6+V70*5+W70*10+X70*9</f>
        <v>884</v>
      </c>
      <c r="Z70" s="44">
        <f>'liczba dni zwłoki'!$E$15</f>
        <v>149</v>
      </c>
      <c r="AA70" s="44">
        <f>'liczba dni zwłoki'!$F$15</f>
        <v>132</v>
      </c>
      <c r="AB70" s="43">
        <f>ROUND((((Y70*0.1*Z70)/365)+((Y70*0.08*AA70)/365)),0)</f>
        <v>62</v>
      </c>
      <c r="AC70" s="45">
        <f>'liczba dni zwłoki'!$H$15</f>
        <v>106</v>
      </c>
      <c r="AD70" s="45">
        <f>'liczba dni zwłoki'!$I$15</f>
        <v>130</v>
      </c>
      <c r="AE70" s="45">
        <f>ROUND((((Y70*0.1*AC70)/365)+((Y70*0.08*AD70)/365)),0)</f>
        <v>51</v>
      </c>
    </row>
    <row r="71" spans="1:31" ht="16.5" thickTop="1" thickBot="1" x14ac:dyDescent="0.3">
      <c r="A71" s="30">
        <v>2</v>
      </c>
      <c r="B71" s="1" t="s">
        <v>7</v>
      </c>
      <c r="C71" s="2">
        <v>132</v>
      </c>
      <c r="D71" s="2">
        <v>11</v>
      </c>
      <c r="E71" s="20">
        <f>+C71*5+D71*9</f>
        <v>759</v>
      </c>
      <c r="F71" s="44">
        <f>'liczba dni zwłoki'!$E$6</f>
        <v>422</v>
      </c>
      <c r="G71" s="44">
        <f>'liczba dni zwłoki'!$F$6</f>
        <v>132</v>
      </c>
      <c r="H71" s="47">
        <f t="shared" ref="H71:H79" si="39">ROUND(((E71*0.1*F71)/365)+((E71*0.08*G71)/365),0)</f>
        <v>110</v>
      </c>
      <c r="I71" s="45">
        <f>'liczba dni zwłoki'!$H$6</f>
        <v>290</v>
      </c>
      <c r="J71" s="45">
        <f>'liczba dni zwłoki'!$I$6</f>
        <v>130</v>
      </c>
      <c r="K71" s="46">
        <f t="shared" ref="K71:K79" si="40">ROUND((((E71*0.1*I71)/365)+((E71*0.08*J71)/365)),0)</f>
        <v>82</v>
      </c>
      <c r="L71" s="156">
        <f t="shared" ref="L71:L74" si="41">(E71+K71)/E71</f>
        <v>1.1080368906455862</v>
      </c>
      <c r="M71" s="157">
        <f t="shared" ref="M71:M79" si="42">E71/L71</f>
        <v>684.99524375743169</v>
      </c>
      <c r="N71" s="158">
        <f t="shared" ref="N71:N80" si="43">E71-M71</f>
        <v>74.004756242568305</v>
      </c>
      <c r="O71" s="158">
        <f t="shared" ref="O71:O80" si="44">M71+N71</f>
        <v>759</v>
      </c>
      <c r="P71" s="158">
        <f t="shared" ref="P71:P78" si="45">O71</f>
        <v>759</v>
      </c>
      <c r="Q71" s="158"/>
      <c r="S71" s="30">
        <v>12</v>
      </c>
      <c r="T71" s="1" t="s">
        <v>40</v>
      </c>
      <c r="U71" s="110">
        <v>119</v>
      </c>
      <c r="V71" s="110">
        <v>12</v>
      </c>
      <c r="W71" s="110">
        <v>11</v>
      </c>
      <c r="X71" s="82">
        <v>0</v>
      </c>
      <c r="Y71" s="20">
        <f t="shared" ref="Y71:Y78" si="46">U71*6+V71*5+W71*10+X71*9</f>
        <v>884</v>
      </c>
      <c r="Z71" s="44">
        <f>'liczba dni zwłoki'!$E$16</f>
        <v>120</v>
      </c>
      <c r="AA71" s="44">
        <f>'liczba dni zwłoki'!$F$16</f>
        <v>132</v>
      </c>
      <c r="AB71" s="43">
        <f t="shared" ref="AB71:AB77" si="47">ROUND((((Y71*0.1*Z71)/365)+((Y71*0.08*AA71)/365)),0)</f>
        <v>55</v>
      </c>
      <c r="AC71" s="45">
        <f>'liczba dni zwłoki'!$H$16</f>
        <v>77</v>
      </c>
      <c r="AD71" s="45">
        <f>'liczba dni zwłoki'!$I$16</f>
        <v>130</v>
      </c>
      <c r="AE71" s="45">
        <f t="shared" ref="AE71:AE77" si="48">ROUND((((Y71*0.1*AC71)/365)+((Y71*0.08*AD71)/365)),0)</f>
        <v>44</v>
      </c>
    </row>
    <row r="72" spans="1:31" ht="16.5" thickTop="1" thickBot="1" x14ac:dyDescent="0.3">
      <c r="A72" s="30">
        <v>3</v>
      </c>
      <c r="B72" s="1" t="s">
        <v>8</v>
      </c>
      <c r="C72" s="2">
        <v>132</v>
      </c>
      <c r="D72" s="2">
        <v>11</v>
      </c>
      <c r="E72" s="20">
        <f>C72*5+D72*9</f>
        <v>759</v>
      </c>
      <c r="F72" s="44">
        <f>'liczba dni zwłoki'!$E$7</f>
        <v>393</v>
      </c>
      <c r="G72" s="44">
        <f>'liczba dni zwłoki'!$F$7</f>
        <v>132</v>
      </c>
      <c r="H72" s="47">
        <f t="shared" si="39"/>
        <v>104</v>
      </c>
      <c r="I72" s="45">
        <f>'liczba dni zwłoki'!$H$7</f>
        <v>261</v>
      </c>
      <c r="J72" s="45">
        <f>'liczba dni zwłoki'!$I$7</f>
        <v>130</v>
      </c>
      <c r="K72" s="46">
        <f t="shared" si="40"/>
        <v>76</v>
      </c>
      <c r="L72" s="156">
        <f t="shared" si="41"/>
        <v>1.1001317523056653</v>
      </c>
      <c r="M72" s="157">
        <f t="shared" si="42"/>
        <v>689.91736526946113</v>
      </c>
      <c r="N72" s="158">
        <f t="shared" si="43"/>
        <v>69.082634730538871</v>
      </c>
      <c r="O72" s="158">
        <f t="shared" si="44"/>
        <v>759</v>
      </c>
      <c r="P72" s="158">
        <f t="shared" si="45"/>
        <v>759</v>
      </c>
      <c r="Q72" s="158"/>
      <c r="S72" s="30">
        <v>13</v>
      </c>
      <c r="T72" s="1" t="s">
        <v>41</v>
      </c>
      <c r="U72" s="110">
        <v>120</v>
      </c>
      <c r="V72" s="110">
        <v>12</v>
      </c>
      <c r="W72" s="110">
        <v>11</v>
      </c>
      <c r="X72" s="82">
        <v>0</v>
      </c>
      <c r="Y72" s="20">
        <f t="shared" si="46"/>
        <v>890</v>
      </c>
      <c r="Z72" s="44">
        <f>'liczba dni zwłoki'!$E$17</f>
        <v>90</v>
      </c>
      <c r="AA72" s="44">
        <f>'liczba dni zwłoki'!$F$17</f>
        <v>132</v>
      </c>
      <c r="AB72" s="43">
        <f t="shared" si="47"/>
        <v>48</v>
      </c>
      <c r="AC72" s="45">
        <f>'liczba dni zwłoki'!$H$17</f>
        <v>47</v>
      </c>
      <c r="AD72" s="45">
        <f>'liczba dni zwłoki'!$I$17</f>
        <v>130</v>
      </c>
      <c r="AE72" s="45">
        <f t="shared" si="48"/>
        <v>37</v>
      </c>
    </row>
    <row r="73" spans="1:31" ht="16.5" thickTop="1" thickBot="1" x14ac:dyDescent="0.3">
      <c r="A73" s="30">
        <v>4</v>
      </c>
      <c r="B73" s="1" t="s">
        <v>9</v>
      </c>
      <c r="C73" s="2">
        <v>132</v>
      </c>
      <c r="D73" s="2">
        <v>11</v>
      </c>
      <c r="E73" s="20">
        <f>C73*5+D73*9</f>
        <v>759</v>
      </c>
      <c r="F73" s="44">
        <f>'liczba dni zwłoki'!$E$8</f>
        <v>363</v>
      </c>
      <c r="G73" s="44">
        <f>'liczba dni zwłoki'!$F$8</f>
        <v>132</v>
      </c>
      <c r="H73" s="47">
        <f t="shared" si="39"/>
        <v>97</v>
      </c>
      <c r="I73" s="45">
        <f>'liczba dni zwłoki'!$H$8</f>
        <v>231</v>
      </c>
      <c r="J73" s="45">
        <f>'liczba dni zwłoki'!$I$8</f>
        <v>130</v>
      </c>
      <c r="K73" s="46">
        <f t="shared" si="40"/>
        <v>70</v>
      </c>
      <c r="L73" s="156">
        <f t="shared" si="41"/>
        <v>1.0922266139657444</v>
      </c>
      <c r="M73" s="157">
        <f t="shared" si="42"/>
        <v>694.91073582629679</v>
      </c>
      <c r="N73" s="158">
        <f t="shared" si="43"/>
        <v>64.089264173703214</v>
      </c>
      <c r="O73" s="158">
        <f t="shared" si="44"/>
        <v>759</v>
      </c>
      <c r="P73" s="158">
        <f t="shared" si="45"/>
        <v>759</v>
      </c>
      <c r="Q73" s="158"/>
      <c r="S73" s="30">
        <v>14</v>
      </c>
      <c r="T73" s="1" t="s">
        <v>42</v>
      </c>
      <c r="U73" s="110">
        <v>123</v>
      </c>
      <c r="V73" s="110">
        <v>12</v>
      </c>
      <c r="W73" s="110">
        <v>11</v>
      </c>
      <c r="X73" s="82">
        <v>0</v>
      </c>
      <c r="Y73" s="20">
        <f t="shared" si="46"/>
        <v>908</v>
      </c>
      <c r="Z73" s="44">
        <f>'liczba dni zwłoki'!$E$18</f>
        <v>58</v>
      </c>
      <c r="AA73" s="44">
        <f>'liczba dni zwłoki'!$F$18</f>
        <v>132</v>
      </c>
      <c r="AB73" s="43">
        <f t="shared" si="47"/>
        <v>41</v>
      </c>
      <c r="AC73" s="45">
        <f>'liczba dni zwłoki'!$H$18</f>
        <v>15</v>
      </c>
      <c r="AD73" s="45">
        <f>'liczba dni zwłoki'!$I$18</f>
        <v>130</v>
      </c>
      <c r="AE73" s="45">
        <f t="shared" si="48"/>
        <v>30</v>
      </c>
    </row>
    <row r="74" spans="1:31" ht="16.5" thickTop="1" thickBot="1" x14ac:dyDescent="0.3">
      <c r="A74" s="30">
        <v>5</v>
      </c>
      <c r="B74" s="1" t="s">
        <v>10</v>
      </c>
      <c r="C74" s="2">
        <v>132</v>
      </c>
      <c r="D74" s="2">
        <v>11</v>
      </c>
      <c r="E74" s="20">
        <f t="shared" ref="E74:E79" si="49">C74*5+D74*9</f>
        <v>759</v>
      </c>
      <c r="F74" s="44">
        <f>'liczba dni zwłoki'!$E$9</f>
        <v>330</v>
      </c>
      <c r="G74" s="44">
        <f>'liczba dni zwłoki'!$F$9</f>
        <v>132</v>
      </c>
      <c r="H74" s="47">
        <f t="shared" si="39"/>
        <v>91</v>
      </c>
      <c r="I74" s="45">
        <f>'liczba dni zwłoki'!$H$9</f>
        <v>198</v>
      </c>
      <c r="J74" s="45">
        <f>'liczba dni zwłoki'!$I$9</f>
        <v>130</v>
      </c>
      <c r="K74" s="46">
        <f t="shared" si="40"/>
        <v>63</v>
      </c>
      <c r="L74" s="156">
        <f t="shared" si="41"/>
        <v>1.0830039525691699</v>
      </c>
      <c r="M74" s="157">
        <f t="shared" si="42"/>
        <v>700.82846715328469</v>
      </c>
      <c r="N74" s="158">
        <f t="shared" si="43"/>
        <v>58.171532846715309</v>
      </c>
      <c r="O74" s="158">
        <f t="shared" si="44"/>
        <v>759</v>
      </c>
      <c r="P74" s="158">
        <f t="shared" si="45"/>
        <v>759</v>
      </c>
      <c r="Q74" s="158"/>
      <c r="S74" s="30">
        <v>15</v>
      </c>
      <c r="T74" s="1" t="s">
        <v>43</v>
      </c>
      <c r="U74" s="110">
        <v>120</v>
      </c>
      <c r="V74" s="110">
        <v>12</v>
      </c>
      <c r="W74" s="110">
        <v>11</v>
      </c>
      <c r="X74" s="82">
        <v>0</v>
      </c>
      <c r="Y74" s="20">
        <f t="shared" si="46"/>
        <v>890</v>
      </c>
      <c r="Z74" s="44">
        <f>'liczba dni zwłoki'!$E$19</f>
        <v>28</v>
      </c>
      <c r="AA74" s="44">
        <f>'liczba dni zwłoki'!$F$19</f>
        <v>132</v>
      </c>
      <c r="AB74" s="43">
        <f t="shared" si="47"/>
        <v>33</v>
      </c>
      <c r="AC74" s="45">
        <f>'liczba dni zwłoki'!$H$19</f>
        <v>0</v>
      </c>
      <c r="AD74" s="45">
        <f>'liczba dni zwłoki'!$I$19</f>
        <v>130</v>
      </c>
      <c r="AE74" s="45">
        <f t="shared" si="48"/>
        <v>25</v>
      </c>
    </row>
    <row r="75" spans="1:31" ht="16.5" thickTop="1" thickBot="1" x14ac:dyDescent="0.3">
      <c r="A75" s="30">
        <v>6</v>
      </c>
      <c r="B75" s="1" t="s">
        <v>11</v>
      </c>
      <c r="C75" s="2">
        <v>132</v>
      </c>
      <c r="D75" s="2">
        <v>11</v>
      </c>
      <c r="E75" s="20">
        <f t="shared" si="49"/>
        <v>759</v>
      </c>
      <c r="F75" s="44">
        <f>'liczba dni zwłoki'!$E$10</f>
        <v>302</v>
      </c>
      <c r="G75" s="44">
        <f>'liczba dni zwłoki'!$F$10</f>
        <v>132</v>
      </c>
      <c r="H75" s="47">
        <f t="shared" si="39"/>
        <v>85</v>
      </c>
      <c r="I75" s="45">
        <f>'liczba dni zwłoki'!$H$10</f>
        <v>170</v>
      </c>
      <c r="J75" s="45">
        <f>'liczba dni zwłoki'!$I$10</f>
        <v>130</v>
      </c>
      <c r="K75" s="46">
        <f t="shared" si="40"/>
        <v>57</v>
      </c>
      <c r="L75" s="156">
        <f>(E75+K75)/E75</f>
        <v>1.075098814229249</v>
      </c>
      <c r="M75" s="157">
        <f t="shared" si="42"/>
        <v>705.98161764705878</v>
      </c>
      <c r="N75" s="158">
        <f t="shared" si="43"/>
        <v>53.018382352941217</v>
      </c>
      <c r="O75" s="158">
        <f t="shared" si="44"/>
        <v>759</v>
      </c>
      <c r="P75" s="158">
        <f t="shared" si="45"/>
        <v>759</v>
      </c>
      <c r="Q75" s="158"/>
      <c r="S75" s="30">
        <v>16</v>
      </c>
      <c r="T75" s="1" t="s">
        <v>188</v>
      </c>
      <c r="U75" s="110">
        <v>118</v>
      </c>
      <c r="V75" s="110">
        <v>12</v>
      </c>
      <c r="W75" s="110">
        <v>11</v>
      </c>
      <c r="X75" s="82">
        <v>0</v>
      </c>
      <c r="Y75" s="20">
        <f t="shared" si="46"/>
        <v>878</v>
      </c>
      <c r="Z75" s="44">
        <f>'liczba dni zwłoki'!$E$20</f>
        <v>0</v>
      </c>
      <c r="AA75" s="44">
        <f>'liczba dni zwłoki'!$F$20</f>
        <v>130</v>
      </c>
      <c r="AB75" s="43">
        <f t="shared" si="47"/>
        <v>25</v>
      </c>
      <c r="AC75" s="45">
        <f>'liczba dni zwłoki'!$H$20</f>
        <v>0</v>
      </c>
      <c r="AD75" s="45">
        <f>'liczba dni zwłoki'!$I$20</f>
        <v>129</v>
      </c>
      <c r="AE75" s="45">
        <f t="shared" si="48"/>
        <v>25</v>
      </c>
    </row>
    <row r="76" spans="1:31" ht="16.5" thickTop="1" thickBot="1" x14ac:dyDescent="0.3">
      <c r="A76" s="30">
        <v>7</v>
      </c>
      <c r="B76" s="1" t="s">
        <v>12</v>
      </c>
      <c r="C76" s="2">
        <v>131</v>
      </c>
      <c r="D76" s="2">
        <v>11</v>
      </c>
      <c r="E76" s="20">
        <f t="shared" si="49"/>
        <v>754</v>
      </c>
      <c r="F76" s="44">
        <f>'liczba dni zwłoki'!$E$11</f>
        <v>271</v>
      </c>
      <c r="G76" s="44">
        <f>'liczba dni zwłoki'!$F$11</f>
        <v>132</v>
      </c>
      <c r="H76" s="47">
        <f t="shared" si="39"/>
        <v>78</v>
      </c>
      <c r="I76" s="45">
        <f>'liczba dni zwłoki'!$H$11</f>
        <v>144</v>
      </c>
      <c r="J76" s="45">
        <f>'liczba dni zwłoki'!$I$11</f>
        <v>130</v>
      </c>
      <c r="K76" s="46">
        <f t="shared" si="40"/>
        <v>51</v>
      </c>
      <c r="L76" s="156">
        <f t="shared" ref="L76:L79" si="50">(E76+K76)/E76</f>
        <v>1.0676392572944298</v>
      </c>
      <c r="M76" s="157">
        <f t="shared" si="42"/>
        <v>706.23105590062107</v>
      </c>
      <c r="N76" s="158">
        <f t="shared" si="43"/>
        <v>47.768944099378928</v>
      </c>
      <c r="O76" s="158">
        <f t="shared" si="44"/>
        <v>754</v>
      </c>
      <c r="P76" s="158">
        <f t="shared" si="45"/>
        <v>754</v>
      </c>
      <c r="Q76" s="158"/>
      <c r="S76" s="30">
        <v>17</v>
      </c>
      <c r="T76" s="1" t="s">
        <v>189</v>
      </c>
      <c r="U76" s="110">
        <v>115</v>
      </c>
      <c r="V76" s="110">
        <v>12</v>
      </c>
      <c r="W76" s="110">
        <v>11</v>
      </c>
      <c r="X76" s="82">
        <v>0</v>
      </c>
      <c r="Y76" s="20">
        <f t="shared" si="46"/>
        <v>860</v>
      </c>
      <c r="Z76" s="44">
        <f>'liczba dni zwłoki'!$E$21</f>
        <v>0</v>
      </c>
      <c r="AA76" s="44">
        <f>'liczba dni zwłoki'!$F$21</f>
        <v>99</v>
      </c>
      <c r="AB76" s="43">
        <f t="shared" si="47"/>
        <v>19</v>
      </c>
      <c r="AC76" s="45">
        <f>'liczba dni zwłoki'!$H$21</f>
        <v>0</v>
      </c>
      <c r="AD76" s="45">
        <f>'liczba dni zwłoki'!$I$21</f>
        <v>99</v>
      </c>
      <c r="AE76" s="45">
        <f t="shared" si="48"/>
        <v>19</v>
      </c>
    </row>
    <row r="77" spans="1:31" ht="16.5" thickTop="1" thickBot="1" x14ac:dyDescent="0.3">
      <c r="A77" s="30">
        <v>8</v>
      </c>
      <c r="B77" s="1" t="s">
        <v>13</v>
      </c>
      <c r="C77" s="2">
        <v>131</v>
      </c>
      <c r="D77" s="2">
        <v>11</v>
      </c>
      <c r="E77" s="20">
        <f t="shared" si="49"/>
        <v>754</v>
      </c>
      <c r="F77" s="44">
        <f>'liczba dni zwłoki'!$E$12</f>
        <v>240</v>
      </c>
      <c r="G77" s="44">
        <f>'liczba dni zwłoki'!$F$12</f>
        <v>132</v>
      </c>
      <c r="H77" s="47">
        <f t="shared" si="39"/>
        <v>71</v>
      </c>
      <c r="I77" s="45">
        <f>'liczba dni zwłoki'!$H$12</f>
        <v>144</v>
      </c>
      <c r="J77" s="45">
        <f>'liczba dni zwłoki'!$I$12</f>
        <v>130</v>
      </c>
      <c r="K77" s="46">
        <f t="shared" si="40"/>
        <v>51</v>
      </c>
      <c r="L77" s="156">
        <f t="shared" si="50"/>
        <v>1.0676392572944298</v>
      </c>
      <c r="M77" s="157">
        <f t="shared" si="42"/>
        <v>706.23105590062107</v>
      </c>
      <c r="N77" s="158">
        <f t="shared" si="43"/>
        <v>47.768944099378928</v>
      </c>
      <c r="O77" s="158">
        <f t="shared" si="44"/>
        <v>754</v>
      </c>
      <c r="P77" s="158">
        <f t="shared" si="45"/>
        <v>754</v>
      </c>
      <c r="Q77" s="158"/>
      <c r="S77" s="30">
        <v>18</v>
      </c>
      <c r="T77" s="1" t="s">
        <v>190</v>
      </c>
      <c r="U77" s="110">
        <v>113</v>
      </c>
      <c r="V77" s="110">
        <v>12</v>
      </c>
      <c r="W77" s="110">
        <v>11</v>
      </c>
      <c r="X77" s="82">
        <v>0</v>
      </c>
      <c r="Y77" s="20">
        <f t="shared" si="46"/>
        <v>848</v>
      </c>
      <c r="Z77" s="44">
        <f>'liczba dni zwłoki'!$E$22</f>
        <v>0</v>
      </c>
      <c r="AA77" s="44">
        <f>'liczba dni zwłoki'!$F$22</f>
        <v>69</v>
      </c>
      <c r="AB77" s="43">
        <f t="shared" si="47"/>
        <v>13</v>
      </c>
      <c r="AC77" s="45">
        <f>'liczba dni zwłoki'!$H$22</f>
        <v>0</v>
      </c>
      <c r="AD77" s="45">
        <f>'liczba dni zwłoki'!$I$22</f>
        <v>69</v>
      </c>
      <c r="AE77" s="45">
        <f t="shared" si="48"/>
        <v>13</v>
      </c>
    </row>
    <row r="78" spans="1:31" ht="16.5" thickTop="1" thickBot="1" x14ac:dyDescent="0.3">
      <c r="A78" s="30">
        <v>9</v>
      </c>
      <c r="B78" s="1" t="s">
        <v>14</v>
      </c>
      <c r="C78" s="2">
        <v>131</v>
      </c>
      <c r="D78" s="2">
        <v>11</v>
      </c>
      <c r="E78" s="20">
        <f t="shared" si="49"/>
        <v>754</v>
      </c>
      <c r="F78" s="44">
        <f>'liczba dni zwłoki'!$E$13</f>
        <v>212</v>
      </c>
      <c r="G78" s="44">
        <f>'liczba dni zwłoki'!$F$13</f>
        <v>132</v>
      </c>
      <c r="H78" s="47">
        <f t="shared" si="39"/>
        <v>66</v>
      </c>
      <c r="I78" s="45">
        <f>'liczba dni zwłoki'!$H$13</f>
        <v>144</v>
      </c>
      <c r="J78" s="45">
        <f>'liczba dni zwłoki'!$I$13</f>
        <v>130</v>
      </c>
      <c r="K78" s="46">
        <f t="shared" si="40"/>
        <v>51</v>
      </c>
      <c r="L78" s="156">
        <f t="shared" si="50"/>
        <v>1.0676392572944298</v>
      </c>
      <c r="M78" s="157">
        <f t="shared" si="42"/>
        <v>706.23105590062107</v>
      </c>
      <c r="N78" s="158">
        <f t="shared" si="43"/>
        <v>47.768944099378928</v>
      </c>
      <c r="O78" s="158">
        <f t="shared" si="44"/>
        <v>754</v>
      </c>
      <c r="P78" s="158">
        <f t="shared" si="45"/>
        <v>754</v>
      </c>
      <c r="Q78" s="158"/>
      <c r="S78" s="30">
        <v>19</v>
      </c>
      <c r="T78" s="1" t="s">
        <v>240</v>
      </c>
      <c r="U78" s="122">
        <v>113</v>
      </c>
      <c r="V78" s="122">
        <v>12</v>
      </c>
      <c r="W78" s="122">
        <v>11</v>
      </c>
      <c r="X78" s="82">
        <v>0</v>
      </c>
      <c r="Y78" s="20">
        <f t="shared" si="46"/>
        <v>848</v>
      </c>
      <c r="Z78" s="44">
        <f>'liczba dni zwłoki'!$E$23</f>
        <v>0</v>
      </c>
      <c r="AA78" s="44">
        <f>'liczba dni zwłoki'!$F$23</f>
        <v>36</v>
      </c>
      <c r="AB78" s="43">
        <v>0</v>
      </c>
      <c r="AC78" s="45">
        <f>'liczba dni zwłoki'!$H$23</f>
        <v>0</v>
      </c>
      <c r="AD78" s="45">
        <f>'liczba dni zwłoki'!$I$23</f>
        <v>36</v>
      </c>
      <c r="AE78" s="45">
        <v>0</v>
      </c>
    </row>
    <row r="79" spans="1:31" ht="16.5" thickTop="1" thickBot="1" x14ac:dyDescent="0.3">
      <c r="A79" s="30">
        <v>10</v>
      </c>
      <c r="B79" s="1" t="s">
        <v>36</v>
      </c>
      <c r="C79" s="2">
        <v>131</v>
      </c>
      <c r="D79" s="22">
        <v>11</v>
      </c>
      <c r="E79" s="23">
        <f t="shared" si="49"/>
        <v>754</v>
      </c>
      <c r="F79" s="44">
        <f>'liczba dni zwłoki'!$E$14</f>
        <v>181</v>
      </c>
      <c r="G79" s="44">
        <f>'liczba dni zwłoki'!$F$14</f>
        <v>132</v>
      </c>
      <c r="H79" s="47">
        <f t="shared" si="39"/>
        <v>59</v>
      </c>
      <c r="I79" s="45">
        <f>'liczba dni zwłoki'!$H$14</f>
        <v>138</v>
      </c>
      <c r="J79" s="45">
        <f>'liczba dni zwłoki'!$I$14</f>
        <v>130</v>
      </c>
      <c r="K79" s="46">
        <f t="shared" si="40"/>
        <v>50</v>
      </c>
      <c r="L79" s="156">
        <f t="shared" si="50"/>
        <v>1.0663129973474801</v>
      </c>
      <c r="M79" s="157">
        <f t="shared" si="42"/>
        <v>707.10945273631842</v>
      </c>
      <c r="N79" s="158">
        <f t="shared" si="43"/>
        <v>46.890547263681583</v>
      </c>
      <c r="O79" s="158">
        <f t="shared" si="44"/>
        <v>754</v>
      </c>
      <c r="P79" s="158">
        <f>O79-Q79</f>
        <v>161.31971899551718</v>
      </c>
      <c r="Q79" s="158">
        <f>N80</f>
        <v>592.68028100448282</v>
      </c>
      <c r="X79" s="24" t="s">
        <v>47</v>
      </c>
      <c r="Y79" s="33">
        <f>SUM(Y70:Y78)</f>
        <v>7890</v>
      </c>
      <c r="Z79" s="33"/>
      <c r="AA79" s="33"/>
      <c r="AB79" s="34">
        <f>SUM(AB70:AB78)</f>
        <v>296</v>
      </c>
      <c r="AC79" s="34"/>
      <c r="AD79" s="34"/>
      <c r="AE79" s="34">
        <f>SUM(AE70:AE78)</f>
        <v>244</v>
      </c>
    </row>
    <row r="80" spans="1:31" ht="16.5" thickTop="1" thickBot="1" x14ac:dyDescent="0.3">
      <c r="A80" s="12"/>
      <c r="B80" s="13"/>
      <c r="C80" s="14"/>
      <c r="D80" s="24" t="s">
        <v>47</v>
      </c>
      <c r="E80" s="35">
        <f>SUM(E70:E79)</f>
        <v>7611</v>
      </c>
      <c r="F80" s="35"/>
      <c r="G80" s="35"/>
      <c r="H80" s="25">
        <f>SUM(H70:H79)</f>
        <v>884</v>
      </c>
      <c r="I80" s="25"/>
      <c r="J80" s="25"/>
      <c r="K80" s="25">
        <f t="shared" ref="K80" si="51">SUM(K70:K79)</f>
        <v>645</v>
      </c>
      <c r="L80" s="155"/>
      <c r="M80" s="159">
        <f>SUM(M70:M79)</f>
        <v>7018.3197189955172</v>
      </c>
      <c r="N80" s="159">
        <f t="shared" si="43"/>
        <v>592.68028100448282</v>
      </c>
      <c r="O80" s="159">
        <f t="shared" si="44"/>
        <v>7611</v>
      </c>
      <c r="P80" s="159">
        <f>SUM(P70:P79)</f>
        <v>7018.3197189955172</v>
      </c>
      <c r="Q80" s="159">
        <f>SUM(Q70:Q79)</f>
        <v>592.68028100448282</v>
      </c>
    </row>
    <row r="81" spans="1:31" ht="61.5" customHeight="1" thickTop="1" x14ac:dyDescent="0.25"/>
    <row r="82" spans="1:31" ht="18.75" x14ac:dyDescent="0.3">
      <c r="A82" s="198" t="s">
        <v>169</v>
      </c>
      <c r="B82" s="198"/>
      <c r="C82" s="198"/>
      <c r="D82" s="198"/>
      <c r="E82" s="198"/>
      <c r="F82" s="198"/>
      <c r="G82" s="198"/>
      <c r="H82" s="198"/>
      <c r="I82" s="198"/>
      <c r="J82" s="198"/>
      <c r="K82" s="198"/>
      <c r="L82" s="134"/>
      <c r="M82" s="134"/>
      <c r="N82" s="134"/>
      <c r="O82" s="134"/>
      <c r="P82" s="134"/>
      <c r="Q82" s="134"/>
      <c r="R82" s="132"/>
      <c r="S82" s="198" t="s">
        <v>169</v>
      </c>
      <c r="T82" s="198"/>
      <c r="U82" s="198"/>
      <c r="V82" s="198"/>
      <c r="W82" s="198"/>
      <c r="X82" s="198"/>
      <c r="Y82" s="198"/>
      <c r="Z82" s="198"/>
      <c r="AA82" s="198"/>
      <c r="AB82" s="198"/>
      <c r="AC82" s="198"/>
      <c r="AD82" s="198"/>
      <c r="AE82" s="198"/>
    </row>
    <row r="83" spans="1:31" ht="15.75" thickBot="1" x14ac:dyDescent="0.3">
      <c r="C83" s="42"/>
      <c r="D83" s="42"/>
      <c r="H83" s="11"/>
      <c r="I83" s="11"/>
      <c r="J83" s="11"/>
      <c r="K83" s="11"/>
      <c r="L83" s="11"/>
      <c r="M83" s="11"/>
      <c r="N83" s="11"/>
      <c r="O83" s="11"/>
      <c r="P83" s="11"/>
      <c r="Q83" s="11"/>
    </row>
    <row r="84" spans="1:31" ht="33.75" customHeight="1" thickTop="1" thickBot="1" x14ac:dyDescent="0.3">
      <c r="F84" s="187" t="s">
        <v>152</v>
      </c>
      <c r="G84" s="188"/>
      <c r="H84" s="189"/>
      <c r="I84" s="174" t="s">
        <v>151</v>
      </c>
      <c r="J84" s="175"/>
      <c r="K84" s="176"/>
      <c r="L84" s="153"/>
      <c r="M84" s="153"/>
      <c r="N84" s="153"/>
      <c r="O84" s="153"/>
      <c r="P84" s="153"/>
      <c r="Q84" s="153"/>
      <c r="Z84" s="187" t="s">
        <v>152</v>
      </c>
      <c r="AA84" s="188"/>
      <c r="AB84" s="189"/>
      <c r="AC84" s="174" t="s">
        <v>151</v>
      </c>
      <c r="AD84" s="175"/>
      <c r="AE84" s="176"/>
    </row>
    <row r="85" spans="1:31" ht="48" customHeight="1" thickTop="1" thickBot="1" x14ac:dyDescent="0.3">
      <c r="A85" s="177" t="s">
        <v>0</v>
      </c>
      <c r="B85" s="179" t="s">
        <v>1</v>
      </c>
      <c r="C85" s="183" t="s">
        <v>2</v>
      </c>
      <c r="D85" s="184"/>
      <c r="E85" s="181" t="s">
        <v>3</v>
      </c>
      <c r="F85" s="190" t="s">
        <v>38</v>
      </c>
      <c r="G85" s="191"/>
      <c r="H85" s="185" t="s">
        <v>37</v>
      </c>
      <c r="I85" s="192" t="s">
        <v>150</v>
      </c>
      <c r="J85" s="193"/>
      <c r="K85" s="173" t="s">
        <v>48</v>
      </c>
      <c r="L85" s="166" t="s">
        <v>243</v>
      </c>
      <c r="M85" s="168" t="s">
        <v>241</v>
      </c>
      <c r="N85" s="168" t="s">
        <v>185</v>
      </c>
      <c r="O85" s="168" t="s">
        <v>183</v>
      </c>
      <c r="P85" s="168" t="s">
        <v>244</v>
      </c>
      <c r="Q85" s="168" t="s">
        <v>245</v>
      </c>
      <c r="S85" s="177" t="s">
        <v>0</v>
      </c>
      <c r="T85" s="179" t="s">
        <v>1</v>
      </c>
      <c r="U85" s="194" t="s">
        <v>2</v>
      </c>
      <c r="V85" s="195"/>
      <c r="W85" s="195"/>
      <c r="X85" s="196"/>
      <c r="Y85" s="181" t="s">
        <v>3</v>
      </c>
      <c r="Z85" s="197" t="s">
        <v>38</v>
      </c>
      <c r="AA85" s="197"/>
      <c r="AB85" s="185" t="s">
        <v>37</v>
      </c>
      <c r="AC85" s="192" t="s">
        <v>150</v>
      </c>
      <c r="AD85" s="193"/>
      <c r="AE85" s="171" t="s">
        <v>48</v>
      </c>
    </row>
    <row r="86" spans="1:31" ht="15.75" customHeight="1" thickTop="1" thickBot="1" x14ac:dyDescent="0.3">
      <c r="A86" s="178"/>
      <c r="B86" s="180"/>
      <c r="C86" s="19" t="s">
        <v>4</v>
      </c>
      <c r="D86" s="19" t="s">
        <v>5</v>
      </c>
      <c r="E86" s="182"/>
      <c r="F86" s="78" t="s">
        <v>197</v>
      </c>
      <c r="G86" s="78" t="s">
        <v>198</v>
      </c>
      <c r="H86" s="186"/>
      <c r="I86" s="80" t="s">
        <v>197</v>
      </c>
      <c r="J86" s="79" t="s">
        <v>198</v>
      </c>
      <c r="K86" s="173"/>
      <c r="L86" s="167"/>
      <c r="M86" s="169"/>
      <c r="N86" s="169"/>
      <c r="O86" s="169"/>
      <c r="P86" s="169"/>
      <c r="Q86" s="169"/>
      <c r="S86" s="178"/>
      <c r="T86" s="180"/>
      <c r="U86" s="28" t="s">
        <v>44</v>
      </c>
      <c r="V86" s="19" t="s">
        <v>4</v>
      </c>
      <c r="W86" s="29" t="s">
        <v>45</v>
      </c>
      <c r="X86" s="19" t="s">
        <v>5</v>
      </c>
      <c r="Y86" s="182"/>
      <c r="Z86" s="78" t="s">
        <v>197</v>
      </c>
      <c r="AA86" s="52" t="s">
        <v>198</v>
      </c>
      <c r="AB86" s="186"/>
      <c r="AC86" s="79" t="s">
        <v>197</v>
      </c>
      <c r="AD86" s="80" t="s">
        <v>198</v>
      </c>
      <c r="AE86" s="172"/>
    </row>
    <row r="87" spans="1:31" ht="16.5" thickTop="1" thickBot="1" x14ac:dyDescent="0.3">
      <c r="A87" s="30">
        <v>1</v>
      </c>
      <c r="B87" s="1" t="s">
        <v>6</v>
      </c>
      <c r="C87" s="2">
        <v>71</v>
      </c>
      <c r="D87" s="2">
        <v>13</v>
      </c>
      <c r="E87" s="20">
        <f>C87*5+D87*9</f>
        <v>472</v>
      </c>
      <c r="F87" s="44">
        <f>'liczba dni zwłoki'!$E$5</f>
        <v>455</v>
      </c>
      <c r="G87" s="44">
        <f>'liczba dni zwłoki'!$F$5</f>
        <v>132</v>
      </c>
      <c r="H87" s="47">
        <f>ROUND(((E87*0.1*F87)/365)+((E87*0.08*G87)/365),0)</f>
        <v>72</v>
      </c>
      <c r="I87" s="45">
        <f>'liczba dni zwłoki'!$H$5</f>
        <v>323</v>
      </c>
      <c r="J87" s="45">
        <f>'liczba dni zwłoki'!$I$5</f>
        <v>130</v>
      </c>
      <c r="K87" s="46">
        <f>ROUND((((E87*0.1*I87)/365)+((E87*0.08*J87)/365)),0)</f>
        <v>55</v>
      </c>
      <c r="L87" s="156">
        <f>(E87+K87)/E87</f>
        <v>1.1165254237288136</v>
      </c>
      <c r="M87" s="157">
        <f>E87/L87</f>
        <v>422.74003795066415</v>
      </c>
      <c r="N87" s="158">
        <f>E87-M87</f>
        <v>49.259962049335854</v>
      </c>
      <c r="O87" s="158">
        <f>M87+N87</f>
        <v>472</v>
      </c>
      <c r="P87" s="158">
        <f>O87</f>
        <v>472</v>
      </c>
      <c r="Q87" s="158"/>
      <c r="S87" s="30">
        <v>11</v>
      </c>
      <c r="T87" s="1" t="s">
        <v>39</v>
      </c>
      <c r="U87" s="111">
        <v>73</v>
      </c>
      <c r="V87" s="81">
        <v>0</v>
      </c>
      <c r="W87" s="111">
        <v>12</v>
      </c>
      <c r="X87" s="82">
        <v>0</v>
      </c>
      <c r="Y87" s="20">
        <f>U87*6+V87*5+W87*10+X87*9</f>
        <v>558</v>
      </c>
      <c r="Z87" s="44">
        <f>'liczba dni zwłoki'!$E$15</f>
        <v>149</v>
      </c>
      <c r="AA87" s="44">
        <f>'liczba dni zwłoki'!$F$15</f>
        <v>132</v>
      </c>
      <c r="AB87" s="43">
        <f>ROUND((((Y87*0.1*Z87)/365)+((Y87*0.08*AA87)/365)),0)</f>
        <v>39</v>
      </c>
      <c r="AC87" s="45">
        <f>'liczba dni zwłoki'!$H$15</f>
        <v>106</v>
      </c>
      <c r="AD87" s="45">
        <f>'liczba dni zwłoki'!$I$15</f>
        <v>130</v>
      </c>
      <c r="AE87" s="45">
        <f>ROUND((((Y87*0.1*AC87)/365)+((Y87*0.08*AD87)/365)),0)</f>
        <v>32</v>
      </c>
    </row>
    <row r="88" spans="1:31" ht="16.5" thickTop="1" thickBot="1" x14ac:dyDescent="0.3">
      <c r="A88" s="30">
        <v>2</v>
      </c>
      <c r="B88" s="1" t="s">
        <v>7</v>
      </c>
      <c r="C88" s="2">
        <v>74</v>
      </c>
      <c r="D88" s="2">
        <v>13</v>
      </c>
      <c r="E88" s="20">
        <f>+C88*5+D88*9</f>
        <v>487</v>
      </c>
      <c r="F88" s="44">
        <f>'liczba dni zwłoki'!$E$6</f>
        <v>422</v>
      </c>
      <c r="G88" s="44">
        <f>'liczba dni zwłoki'!$F$6</f>
        <v>132</v>
      </c>
      <c r="H88" s="47">
        <f t="shared" ref="H88:H96" si="52">ROUND(((E88*0.1*F88)/365)+((E88*0.08*G88)/365),0)</f>
        <v>70</v>
      </c>
      <c r="I88" s="45">
        <f>'liczba dni zwłoki'!$H$6</f>
        <v>290</v>
      </c>
      <c r="J88" s="45">
        <f>'liczba dni zwłoki'!$I$6</f>
        <v>130</v>
      </c>
      <c r="K88" s="46">
        <f t="shared" ref="K88:K96" si="53">ROUND((((E88*0.1*I88)/365)+((E88*0.08*J88)/365)),0)</f>
        <v>53</v>
      </c>
      <c r="L88" s="156">
        <f t="shared" ref="L88:L91" si="54">(E88+K88)/E88</f>
        <v>1.108829568788501</v>
      </c>
      <c r="M88" s="157">
        <f t="shared" ref="M88:M96" si="55">E88/L88</f>
        <v>439.20185185185187</v>
      </c>
      <c r="N88" s="158">
        <f t="shared" ref="N88:N97" si="56">E88-M88</f>
        <v>47.79814814814813</v>
      </c>
      <c r="O88" s="158">
        <f t="shared" ref="O88:O97" si="57">M88+N88</f>
        <v>487</v>
      </c>
      <c r="P88" s="158">
        <f t="shared" ref="P88:P95" si="58">O88</f>
        <v>487</v>
      </c>
      <c r="Q88" s="158"/>
      <c r="S88" s="30">
        <v>12</v>
      </c>
      <c r="T88" s="1" t="s">
        <v>40</v>
      </c>
      <c r="U88" s="111">
        <v>73</v>
      </c>
      <c r="V88" s="81">
        <v>0</v>
      </c>
      <c r="W88" s="111">
        <v>12</v>
      </c>
      <c r="X88" s="82">
        <v>0</v>
      </c>
      <c r="Y88" s="20">
        <f t="shared" ref="Y88:Y95" si="59">U88*6+V88*5+W88*10+X88*9</f>
        <v>558</v>
      </c>
      <c r="Z88" s="44">
        <f>'liczba dni zwłoki'!$E$16</f>
        <v>120</v>
      </c>
      <c r="AA88" s="44">
        <f>'liczba dni zwłoki'!$F$16</f>
        <v>132</v>
      </c>
      <c r="AB88" s="43">
        <f t="shared" ref="AB88:AB94" si="60">ROUND((((Y88*0.1*Z88)/365)+((Y88*0.08*AA88)/365)),0)</f>
        <v>34</v>
      </c>
      <c r="AC88" s="45">
        <f>'liczba dni zwłoki'!$H$16</f>
        <v>77</v>
      </c>
      <c r="AD88" s="45">
        <f>'liczba dni zwłoki'!$I$16</f>
        <v>130</v>
      </c>
      <c r="AE88" s="45">
        <f t="shared" ref="AE88:AE94" si="61">ROUND((((Y88*0.1*AC88)/365)+((Y88*0.08*AD88)/365)),0)</f>
        <v>28</v>
      </c>
    </row>
    <row r="89" spans="1:31" ht="16.5" thickTop="1" thickBot="1" x14ac:dyDescent="0.3">
      <c r="A89" s="30">
        <v>3</v>
      </c>
      <c r="B89" s="1" t="s">
        <v>8</v>
      </c>
      <c r="C89" s="2">
        <v>74</v>
      </c>
      <c r="D89" s="2">
        <v>13</v>
      </c>
      <c r="E89" s="20">
        <f>C89*5+D89*9</f>
        <v>487</v>
      </c>
      <c r="F89" s="44">
        <f>'liczba dni zwłoki'!$E$7</f>
        <v>393</v>
      </c>
      <c r="G89" s="44">
        <f>'liczba dni zwłoki'!$F$7</f>
        <v>132</v>
      </c>
      <c r="H89" s="47">
        <f t="shared" si="52"/>
        <v>67</v>
      </c>
      <c r="I89" s="45">
        <f>'liczba dni zwłoki'!$H$7</f>
        <v>261</v>
      </c>
      <c r="J89" s="45">
        <f>'liczba dni zwłoki'!$I$7</f>
        <v>130</v>
      </c>
      <c r="K89" s="46">
        <f t="shared" si="53"/>
        <v>49</v>
      </c>
      <c r="L89" s="156">
        <f t="shared" si="54"/>
        <v>1.1006160164271048</v>
      </c>
      <c r="M89" s="157">
        <f t="shared" si="55"/>
        <v>442.47947761194024</v>
      </c>
      <c r="N89" s="158">
        <f t="shared" si="56"/>
        <v>44.52052238805976</v>
      </c>
      <c r="O89" s="158">
        <f t="shared" si="57"/>
        <v>487</v>
      </c>
      <c r="P89" s="158">
        <f t="shared" si="58"/>
        <v>487</v>
      </c>
      <c r="Q89" s="158"/>
      <c r="S89" s="30">
        <v>13</v>
      </c>
      <c r="T89" s="1" t="s">
        <v>41</v>
      </c>
      <c r="U89" s="111">
        <v>73</v>
      </c>
      <c r="V89" s="81">
        <v>0</v>
      </c>
      <c r="W89" s="111">
        <v>12</v>
      </c>
      <c r="X89" s="82">
        <v>0</v>
      </c>
      <c r="Y89" s="20">
        <f t="shared" si="59"/>
        <v>558</v>
      </c>
      <c r="Z89" s="44">
        <f>'liczba dni zwłoki'!$E$17</f>
        <v>90</v>
      </c>
      <c r="AA89" s="44">
        <f>'liczba dni zwłoki'!$F$17</f>
        <v>132</v>
      </c>
      <c r="AB89" s="43">
        <f t="shared" si="60"/>
        <v>30</v>
      </c>
      <c r="AC89" s="45">
        <f>'liczba dni zwłoki'!$H$17</f>
        <v>47</v>
      </c>
      <c r="AD89" s="45">
        <f>'liczba dni zwłoki'!$I$17</f>
        <v>130</v>
      </c>
      <c r="AE89" s="45">
        <f t="shared" si="61"/>
        <v>23</v>
      </c>
    </row>
    <row r="90" spans="1:31" ht="16.5" thickTop="1" thickBot="1" x14ac:dyDescent="0.3">
      <c r="A90" s="30">
        <v>4</v>
      </c>
      <c r="B90" s="1" t="s">
        <v>9</v>
      </c>
      <c r="C90" s="2">
        <v>74</v>
      </c>
      <c r="D90" s="2">
        <v>13</v>
      </c>
      <c r="E90" s="20">
        <f>C90*5+D90*9</f>
        <v>487</v>
      </c>
      <c r="F90" s="44">
        <f>'liczba dni zwłoki'!$E$8</f>
        <v>363</v>
      </c>
      <c r="G90" s="44">
        <f>'liczba dni zwłoki'!$F$8</f>
        <v>132</v>
      </c>
      <c r="H90" s="47">
        <f t="shared" si="52"/>
        <v>63</v>
      </c>
      <c r="I90" s="45">
        <f>'liczba dni zwłoki'!$H$8</f>
        <v>231</v>
      </c>
      <c r="J90" s="45">
        <f>'liczba dni zwłoki'!$I$8</f>
        <v>130</v>
      </c>
      <c r="K90" s="46">
        <f t="shared" si="53"/>
        <v>45</v>
      </c>
      <c r="L90" s="156">
        <f t="shared" si="54"/>
        <v>1.0924024640657084</v>
      </c>
      <c r="M90" s="157">
        <f t="shared" si="55"/>
        <v>445.80639097744364</v>
      </c>
      <c r="N90" s="158">
        <f t="shared" si="56"/>
        <v>41.193609022556359</v>
      </c>
      <c r="O90" s="158">
        <f t="shared" si="57"/>
        <v>487</v>
      </c>
      <c r="P90" s="158">
        <f t="shared" si="58"/>
        <v>487</v>
      </c>
      <c r="Q90" s="158"/>
      <c r="S90" s="30">
        <v>14</v>
      </c>
      <c r="T90" s="1" t="s">
        <v>42</v>
      </c>
      <c r="U90" s="111">
        <v>72</v>
      </c>
      <c r="V90" s="81">
        <v>0</v>
      </c>
      <c r="W90" s="111">
        <v>12</v>
      </c>
      <c r="X90" s="82">
        <v>0</v>
      </c>
      <c r="Y90" s="20">
        <f t="shared" si="59"/>
        <v>552</v>
      </c>
      <c r="Z90" s="44">
        <f>'liczba dni zwłoki'!$E$18</f>
        <v>58</v>
      </c>
      <c r="AA90" s="44">
        <f>'liczba dni zwłoki'!$F$18</f>
        <v>132</v>
      </c>
      <c r="AB90" s="43">
        <f t="shared" si="60"/>
        <v>25</v>
      </c>
      <c r="AC90" s="45">
        <f>'liczba dni zwłoki'!$H$18</f>
        <v>15</v>
      </c>
      <c r="AD90" s="45">
        <f>'liczba dni zwłoki'!$I$18</f>
        <v>130</v>
      </c>
      <c r="AE90" s="45">
        <f t="shared" si="61"/>
        <v>18</v>
      </c>
    </row>
    <row r="91" spans="1:31" ht="16.5" thickTop="1" thickBot="1" x14ac:dyDescent="0.3">
      <c r="A91" s="30">
        <v>5</v>
      </c>
      <c r="B91" s="1" t="s">
        <v>10</v>
      </c>
      <c r="C91" s="2">
        <v>74</v>
      </c>
      <c r="D91" s="2">
        <v>12</v>
      </c>
      <c r="E91" s="20">
        <f t="shared" ref="E91:E96" si="62">C91*5+D91*9</f>
        <v>478</v>
      </c>
      <c r="F91" s="44">
        <f>'liczba dni zwłoki'!$E$9</f>
        <v>330</v>
      </c>
      <c r="G91" s="44">
        <f>'liczba dni zwłoki'!$F$9</f>
        <v>132</v>
      </c>
      <c r="H91" s="47">
        <f t="shared" si="52"/>
        <v>57</v>
      </c>
      <c r="I91" s="45">
        <f>'liczba dni zwłoki'!$H$9</f>
        <v>198</v>
      </c>
      <c r="J91" s="45">
        <f>'liczba dni zwłoki'!$I$9</f>
        <v>130</v>
      </c>
      <c r="K91" s="46">
        <f t="shared" si="53"/>
        <v>40</v>
      </c>
      <c r="L91" s="156">
        <f t="shared" si="54"/>
        <v>1.0836820083682008</v>
      </c>
      <c r="M91" s="157">
        <f t="shared" si="55"/>
        <v>441.0888030888031</v>
      </c>
      <c r="N91" s="158">
        <f t="shared" si="56"/>
        <v>36.911196911196896</v>
      </c>
      <c r="O91" s="158">
        <f t="shared" si="57"/>
        <v>478</v>
      </c>
      <c r="P91" s="158">
        <f t="shared" si="58"/>
        <v>478</v>
      </c>
      <c r="Q91" s="158"/>
      <c r="S91" s="30">
        <v>15</v>
      </c>
      <c r="T91" s="1" t="s">
        <v>43</v>
      </c>
      <c r="U91" s="111">
        <v>72</v>
      </c>
      <c r="V91" s="81">
        <v>0</v>
      </c>
      <c r="W91" s="111">
        <v>12</v>
      </c>
      <c r="X91" s="82">
        <v>0</v>
      </c>
      <c r="Y91" s="20">
        <f t="shared" si="59"/>
        <v>552</v>
      </c>
      <c r="Z91" s="44">
        <f>'liczba dni zwłoki'!$E$19</f>
        <v>28</v>
      </c>
      <c r="AA91" s="44">
        <f>'liczba dni zwłoki'!$F$19</f>
        <v>132</v>
      </c>
      <c r="AB91" s="43">
        <f t="shared" si="60"/>
        <v>20</v>
      </c>
      <c r="AC91" s="45">
        <f>'liczba dni zwłoki'!$H$19</f>
        <v>0</v>
      </c>
      <c r="AD91" s="45">
        <f>'liczba dni zwłoki'!$I$19</f>
        <v>130</v>
      </c>
      <c r="AE91" s="45">
        <f t="shared" si="61"/>
        <v>16</v>
      </c>
    </row>
    <row r="92" spans="1:31" ht="16.5" thickTop="1" thickBot="1" x14ac:dyDescent="0.3">
      <c r="A92" s="30">
        <v>6</v>
      </c>
      <c r="B92" s="1" t="s">
        <v>11</v>
      </c>
      <c r="C92" s="2">
        <v>74</v>
      </c>
      <c r="D92" s="2">
        <v>12</v>
      </c>
      <c r="E92" s="20">
        <f t="shared" si="62"/>
        <v>478</v>
      </c>
      <c r="F92" s="44">
        <f>'liczba dni zwłoki'!$E$10</f>
        <v>302</v>
      </c>
      <c r="G92" s="44">
        <f>'liczba dni zwłoki'!$F$10</f>
        <v>132</v>
      </c>
      <c r="H92" s="47">
        <f t="shared" si="52"/>
        <v>53</v>
      </c>
      <c r="I92" s="45">
        <f>'liczba dni zwłoki'!$H$10</f>
        <v>170</v>
      </c>
      <c r="J92" s="45">
        <f>'liczba dni zwłoki'!$I$10</f>
        <v>130</v>
      </c>
      <c r="K92" s="46">
        <f t="shared" si="53"/>
        <v>36</v>
      </c>
      <c r="L92" s="156">
        <f>(E92+K92)/E92</f>
        <v>1.0753138075313808</v>
      </c>
      <c r="M92" s="157">
        <f t="shared" si="55"/>
        <v>444.52140077821008</v>
      </c>
      <c r="N92" s="158">
        <f t="shared" si="56"/>
        <v>33.478599221789921</v>
      </c>
      <c r="O92" s="158">
        <f t="shared" si="57"/>
        <v>478</v>
      </c>
      <c r="P92" s="158">
        <f t="shared" si="58"/>
        <v>478</v>
      </c>
      <c r="Q92" s="158"/>
      <c r="S92" s="30">
        <v>16</v>
      </c>
      <c r="T92" s="1" t="s">
        <v>188</v>
      </c>
      <c r="U92" s="111">
        <v>72</v>
      </c>
      <c r="V92" s="81">
        <v>0</v>
      </c>
      <c r="W92" s="111">
        <v>12</v>
      </c>
      <c r="X92" s="82">
        <v>0</v>
      </c>
      <c r="Y92" s="20">
        <f t="shared" si="59"/>
        <v>552</v>
      </c>
      <c r="Z92" s="44">
        <f>'liczba dni zwłoki'!$E$20</f>
        <v>0</v>
      </c>
      <c r="AA92" s="44">
        <f>'liczba dni zwłoki'!$F$20</f>
        <v>130</v>
      </c>
      <c r="AB92" s="43">
        <f t="shared" si="60"/>
        <v>16</v>
      </c>
      <c r="AC92" s="45">
        <f>'liczba dni zwłoki'!$H$20</f>
        <v>0</v>
      </c>
      <c r="AD92" s="45">
        <f>'liczba dni zwłoki'!$I$20</f>
        <v>129</v>
      </c>
      <c r="AE92" s="45">
        <f t="shared" si="61"/>
        <v>16</v>
      </c>
    </row>
    <row r="93" spans="1:31" ht="16.5" thickTop="1" thickBot="1" x14ac:dyDescent="0.3">
      <c r="A93" s="30">
        <v>7</v>
      </c>
      <c r="B93" s="1" t="s">
        <v>12</v>
      </c>
      <c r="C93" s="2">
        <v>73</v>
      </c>
      <c r="D93" s="2">
        <v>12</v>
      </c>
      <c r="E93" s="20">
        <f t="shared" si="62"/>
        <v>473</v>
      </c>
      <c r="F93" s="44">
        <f>'liczba dni zwłoki'!$E$11</f>
        <v>271</v>
      </c>
      <c r="G93" s="44">
        <f>'liczba dni zwłoki'!$F$11</f>
        <v>132</v>
      </c>
      <c r="H93" s="47">
        <f t="shared" si="52"/>
        <v>49</v>
      </c>
      <c r="I93" s="45">
        <f>'liczba dni zwłoki'!$H$11</f>
        <v>144</v>
      </c>
      <c r="J93" s="45">
        <f>'liczba dni zwłoki'!$I$11</f>
        <v>130</v>
      </c>
      <c r="K93" s="46">
        <f t="shared" si="53"/>
        <v>32</v>
      </c>
      <c r="L93" s="156">
        <f t="shared" ref="L93:L96" si="63">(E93+K93)/E93</f>
        <v>1.0676532769556026</v>
      </c>
      <c r="M93" s="157">
        <f t="shared" si="55"/>
        <v>443.02772277227717</v>
      </c>
      <c r="N93" s="158">
        <f t="shared" si="56"/>
        <v>29.972277227722827</v>
      </c>
      <c r="O93" s="158">
        <f t="shared" si="57"/>
        <v>473</v>
      </c>
      <c r="P93" s="158">
        <f t="shared" si="58"/>
        <v>473</v>
      </c>
      <c r="Q93" s="158"/>
      <c r="S93" s="30">
        <v>17</v>
      </c>
      <c r="T93" s="1" t="s">
        <v>189</v>
      </c>
      <c r="U93" s="111">
        <v>72</v>
      </c>
      <c r="V93" s="81">
        <v>0</v>
      </c>
      <c r="W93" s="111">
        <v>12</v>
      </c>
      <c r="X93" s="82">
        <v>0</v>
      </c>
      <c r="Y93" s="20">
        <f t="shared" si="59"/>
        <v>552</v>
      </c>
      <c r="Z93" s="44">
        <f>'liczba dni zwłoki'!$E$21</f>
        <v>0</v>
      </c>
      <c r="AA93" s="44">
        <f>'liczba dni zwłoki'!$F$21</f>
        <v>99</v>
      </c>
      <c r="AB93" s="43">
        <f t="shared" si="60"/>
        <v>12</v>
      </c>
      <c r="AC93" s="45">
        <f>'liczba dni zwłoki'!$H$21</f>
        <v>0</v>
      </c>
      <c r="AD93" s="45">
        <f>'liczba dni zwłoki'!$I$21</f>
        <v>99</v>
      </c>
      <c r="AE93" s="45">
        <f t="shared" si="61"/>
        <v>12</v>
      </c>
    </row>
    <row r="94" spans="1:31" ht="16.5" thickTop="1" thickBot="1" x14ac:dyDescent="0.3">
      <c r="A94" s="30">
        <v>8</v>
      </c>
      <c r="B94" s="1" t="s">
        <v>13</v>
      </c>
      <c r="C94" s="2">
        <v>72</v>
      </c>
      <c r="D94" s="2">
        <v>12</v>
      </c>
      <c r="E94" s="20">
        <f t="shared" si="62"/>
        <v>468</v>
      </c>
      <c r="F94" s="44">
        <f>'liczba dni zwłoki'!$E$12</f>
        <v>240</v>
      </c>
      <c r="G94" s="44">
        <f>'liczba dni zwłoki'!$F$12</f>
        <v>132</v>
      </c>
      <c r="H94" s="47">
        <f t="shared" si="52"/>
        <v>44</v>
      </c>
      <c r="I94" s="45">
        <f>'liczba dni zwłoki'!$H$12</f>
        <v>144</v>
      </c>
      <c r="J94" s="45">
        <f>'liczba dni zwłoki'!$I$12</f>
        <v>130</v>
      </c>
      <c r="K94" s="46">
        <f t="shared" si="53"/>
        <v>32</v>
      </c>
      <c r="L94" s="156">
        <f t="shared" si="63"/>
        <v>1.0683760683760684</v>
      </c>
      <c r="M94" s="157">
        <f t="shared" si="55"/>
        <v>438.048</v>
      </c>
      <c r="N94" s="158">
        <f t="shared" si="56"/>
        <v>29.951999999999998</v>
      </c>
      <c r="O94" s="158">
        <f t="shared" si="57"/>
        <v>468</v>
      </c>
      <c r="P94" s="158">
        <f t="shared" si="58"/>
        <v>468</v>
      </c>
      <c r="Q94" s="158"/>
      <c r="S94" s="30">
        <v>18</v>
      </c>
      <c r="T94" s="1" t="s">
        <v>190</v>
      </c>
      <c r="U94" s="111">
        <v>72</v>
      </c>
      <c r="V94" s="81">
        <v>0</v>
      </c>
      <c r="W94" s="111">
        <v>12</v>
      </c>
      <c r="X94" s="82">
        <v>0</v>
      </c>
      <c r="Y94" s="20">
        <f t="shared" si="59"/>
        <v>552</v>
      </c>
      <c r="Z94" s="44">
        <f>'liczba dni zwłoki'!$E$22</f>
        <v>0</v>
      </c>
      <c r="AA94" s="44">
        <f>'liczba dni zwłoki'!$F$22</f>
        <v>69</v>
      </c>
      <c r="AB94" s="43">
        <f t="shared" si="60"/>
        <v>8</v>
      </c>
      <c r="AC94" s="45">
        <v>0</v>
      </c>
      <c r="AD94" s="45">
        <f>'liczba dni zwłoki'!$I$22</f>
        <v>69</v>
      </c>
      <c r="AE94" s="45">
        <f t="shared" si="61"/>
        <v>8</v>
      </c>
    </row>
    <row r="95" spans="1:31" ht="16.5" thickTop="1" thickBot="1" x14ac:dyDescent="0.3">
      <c r="A95" s="30">
        <v>9</v>
      </c>
      <c r="B95" s="1" t="s">
        <v>14</v>
      </c>
      <c r="C95" s="2">
        <v>73</v>
      </c>
      <c r="D95" s="2">
        <v>12</v>
      </c>
      <c r="E95" s="20">
        <f t="shared" si="62"/>
        <v>473</v>
      </c>
      <c r="F95" s="44">
        <f>'liczba dni zwłoki'!$E$13</f>
        <v>212</v>
      </c>
      <c r="G95" s="44">
        <f>'liczba dni zwłoki'!$F$13</f>
        <v>132</v>
      </c>
      <c r="H95" s="47">
        <f t="shared" si="52"/>
        <v>41</v>
      </c>
      <c r="I95" s="45">
        <f>'liczba dni zwłoki'!$H$13</f>
        <v>144</v>
      </c>
      <c r="J95" s="45">
        <f>'liczba dni zwłoki'!$I$13</f>
        <v>130</v>
      </c>
      <c r="K95" s="46">
        <f t="shared" si="53"/>
        <v>32</v>
      </c>
      <c r="L95" s="156">
        <f t="shared" si="63"/>
        <v>1.0676532769556026</v>
      </c>
      <c r="M95" s="157">
        <f t="shared" si="55"/>
        <v>443.02772277227717</v>
      </c>
      <c r="N95" s="158">
        <f t="shared" si="56"/>
        <v>29.972277227722827</v>
      </c>
      <c r="O95" s="158">
        <f t="shared" si="57"/>
        <v>473</v>
      </c>
      <c r="P95" s="158">
        <f t="shared" si="58"/>
        <v>473</v>
      </c>
      <c r="Q95" s="158"/>
      <c r="S95" s="30">
        <v>19</v>
      </c>
      <c r="T95" s="1" t="s">
        <v>240</v>
      </c>
      <c r="U95" s="122">
        <v>72</v>
      </c>
      <c r="V95" s="81">
        <v>0</v>
      </c>
      <c r="W95" s="122">
        <v>12</v>
      </c>
      <c r="X95" s="82">
        <v>0</v>
      </c>
      <c r="Y95" s="20">
        <f t="shared" si="59"/>
        <v>552</v>
      </c>
      <c r="Z95" s="44">
        <f>'liczba dni zwłoki'!$E$23</f>
        <v>0</v>
      </c>
      <c r="AA95" s="44">
        <f>'liczba dni zwłoki'!$F$23</f>
        <v>36</v>
      </c>
      <c r="AB95" s="43">
        <v>0</v>
      </c>
      <c r="AC95" s="45">
        <f>'liczba dni zwłoki'!$H$23</f>
        <v>0</v>
      </c>
      <c r="AD95" s="45">
        <f>'liczba dni zwłoki'!$I$23</f>
        <v>36</v>
      </c>
      <c r="AE95" s="45">
        <v>0</v>
      </c>
    </row>
    <row r="96" spans="1:31" ht="16.5" thickTop="1" thickBot="1" x14ac:dyDescent="0.3">
      <c r="A96" s="30">
        <v>10</v>
      </c>
      <c r="B96" s="1" t="s">
        <v>36</v>
      </c>
      <c r="C96" s="2">
        <v>73</v>
      </c>
      <c r="D96" s="22">
        <v>12</v>
      </c>
      <c r="E96" s="23">
        <f t="shared" si="62"/>
        <v>473</v>
      </c>
      <c r="F96" s="44">
        <f>'liczba dni zwłoki'!$E$14</f>
        <v>181</v>
      </c>
      <c r="G96" s="44">
        <f>'liczba dni zwłoki'!$F$14</f>
        <v>132</v>
      </c>
      <c r="H96" s="47">
        <f t="shared" si="52"/>
        <v>37</v>
      </c>
      <c r="I96" s="45">
        <f>'liczba dni zwłoki'!$H$14</f>
        <v>138</v>
      </c>
      <c r="J96" s="45">
        <f>'liczba dni zwłoki'!$I$14</f>
        <v>130</v>
      </c>
      <c r="K96" s="46">
        <f t="shared" si="53"/>
        <v>31</v>
      </c>
      <c r="L96" s="156">
        <f t="shared" si="63"/>
        <v>1.06553911205074</v>
      </c>
      <c r="M96" s="157">
        <f t="shared" si="55"/>
        <v>443.90674603174602</v>
      </c>
      <c r="N96" s="158">
        <f t="shared" si="56"/>
        <v>29.093253968253975</v>
      </c>
      <c r="O96" s="158">
        <f t="shared" si="57"/>
        <v>473</v>
      </c>
      <c r="P96" s="158">
        <f>O96-Q96</f>
        <v>100.84815383521345</v>
      </c>
      <c r="Q96" s="158">
        <f>N97</f>
        <v>372.15184616478655</v>
      </c>
      <c r="X96" s="24" t="s">
        <v>47</v>
      </c>
      <c r="Y96" s="33">
        <f>SUM(Y87:Y95)</f>
        <v>4986</v>
      </c>
      <c r="Z96" s="33"/>
      <c r="AA96" s="33"/>
      <c r="AB96" s="34">
        <f>SUM(AB87:AB95)</f>
        <v>184</v>
      </c>
      <c r="AC96" s="34"/>
      <c r="AD96" s="34"/>
      <c r="AE96" s="34">
        <f>SUM(AE87:AE95)</f>
        <v>153</v>
      </c>
    </row>
    <row r="97" spans="1:31" ht="16.5" thickTop="1" thickBot="1" x14ac:dyDescent="0.3">
      <c r="A97" s="12"/>
      <c r="B97" s="13"/>
      <c r="C97" s="14"/>
      <c r="D97" s="24" t="s">
        <v>47</v>
      </c>
      <c r="E97" s="35">
        <f>SUM(E87:E96)</f>
        <v>4776</v>
      </c>
      <c r="F97" s="35"/>
      <c r="G97" s="35"/>
      <c r="H97" s="25">
        <f>SUM(H87:H96)</f>
        <v>553</v>
      </c>
      <c r="I97" s="25"/>
      <c r="J97" s="25"/>
      <c r="K97" s="25">
        <f t="shared" ref="K97" si="64">SUM(K87:K96)</f>
        <v>405</v>
      </c>
      <c r="L97" s="155"/>
      <c r="M97" s="159">
        <f>SUM(M87:M96)</f>
        <v>4403.8481538352135</v>
      </c>
      <c r="N97" s="159">
        <f t="shared" si="56"/>
        <v>372.15184616478655</v>
      </c>
      <c r="O97" s="159">
        <f t="shared" si="57"/>
        <v>4776</v>
      </c>
      <c r="P97" s="159">
        <f>SUM(P87:P96)</f>
        <v>4403.8481538352135</v>
      </c>
      <c r="Q97" s="159">
        <f>SUM(Q87:Q96)</f>
        <v>372.15184616478655</v>
      </c>
    </row>
    <row r="98" spans="1:31" ht="71.25" customHeight="1" thickTop="1" x14ac:dyDescent="0.25">
      <c r="A98" s="3"/>
      <c r="B98" s="8"/>
      <c r="C98" s="4"/>
      <c r="D98" s="4"/>
      <c r="E98" s="15"/>
      <c r="F98" s="48"/>
      <c r="G98" s="48"/>
      <c r="H98" s="49"/>
      <c r="I98" s="49"/>
      <c r="J98" s="49"/>
      <c r="K98" s="49"/>
      <c r="L98" s="51"/>
      <c r="M98" s="51"/>
      <c r="N98" s="51"/>
      <c r="O98" s="51"/>
      <c r="P98" s="51"/>
      <c r="Q98" s="51"/>
    </row>
    <row r="99" spans="1:31" ht="16.5" customHeight="1" x14ac:dyDescent="0.25">
      <c r="A99" s="3"/>
      <c r="B99" s="8"/>
      <c r="C99" s="4"/>
      <c r="D99" s="4"/>
      <c r="E99" s="15"/>
      <c r="F99" s="50"/>
      <c r="G99" s="50"/>
      <c r="H99" s="51"/>
      <c r="I99" s="51"/>
      <c r="J99" s="51"/>
      <c r="K99" s="51"/>
      <c r="L99" s="51"/>
      <c r="M99" s="51"/>
      <c r="N99" s="51"/>
      <c r="O99" s="51"/>
      <c r="P99" s="51"/>
      <c r="Q99" s="51"/>
    </row>
    <row r="100" spans="1:31" ht="18.75" x14ac:dyDescent="0.3">
      <c r="A100" s="198" t="s">
        <v>170</v>
      </c>
      <c r="B100" s="198"/>
      <c r="C100" s="198"/>
      <c r="D100" s="198"/>
      <c r="E100" s="198"/>
      <c r="F100" s="198"/>
      <c r="G100" s="198"/>
      <c r="H100" s="198"/>
      <c r="I100" s="198"/>
      <c r="J100" s="198"/>
      <c r="K100" s="198"/>
      <c r="L100" s="134"/>
      <c r="M100" s="134"/>
      <c r="N100" s="134"/>
      <c r="O100" s="134"/>
      <c r="P100" s="134"/>
      <c r="Q100" s="134"/>
      <c r="R100" s="132"/>
      <c r="S100" s="198" t="s">
        <v>170</v>
      </c>
      <c r="T100" s="198"/>
      <c r="U100" s="198"/>
      <c r="V100" s="198"/>
      <c r="W100" s="198"/>
      <c r="X100" s="198"/>
      <c r="Y100" s="198"/>
      <c r="Z100" s="198"/>
      <c r="AA100" s="198"/>
      <c r="AB100" s="198"/>
      <c r="AC100" s="198"/>
      <c r="AD100" s="198"/>
      <c r="AE100" s="198"/>
    </row>
    <row r="101" spans="1:31" ht="15.75" thickBot="1" x14ac:dyDescent="0.3">
      <c r="C101" s="42"/>
      <c r="D101" s="42"/>
      <c r="H101" s="11"/>
      <c r="I101" s="11"/>
      <c r="J101" s="11"/>
      <c r="K101" s="11"/>
      <c r="L101" s="11"/>
      <c r="M101" s="11"/>
      <c r="N101" s="11"/>
      <c r="O101" s="11"/>
      <c r="P101" s="11"/>
      <c r="Q101" s="11"/>
    </row>
    <row r="102" spans="1:31" ht="33.75" customHeight="1" thickTop="1" thickBot="1" x14ac:dyDescent="0.3">
      <c r="F102" s="187" t="s">
        <v>152</v>
      </c>
      <c r="G102" s="188"/>
      <c r="H102" s="189"/>
      <c r="I102" s="174" t="s">
        <v>151</v>
      </c>
      <c r="J102" s="175"/>
      <c r="K102" s="176"/>
      <c r="L102" s="153"/>
      <c r="M102" s="153"/>
      <c r="N102" s="153"/>
      <c r="O102" s="153"/>
      <c r="P102" s="153"/>
      <c r="Q102" s="153"/>
      <c r="Z102" s="187" t="s">
        <v>152</v>
      </c>
      <c r="AA102" s="188"/>
      <c r="AB102" s="189"/>
      <c r="AC102" s="174" t="s">
        <v>151</v>
      </c>
      <c r="AD102" s="175"/>
      <c r="AE102" s="176"/>
    </row>
    <row r="103" spans="1:31" ht="48.75" customHeight="1" thickTop="1" thickBot="1" x14ac:dyDescent="0.3">
      <c r="A103" s="177" t="s">
        <v>0</v>
      </c>
      <c r="B103" s="179" t="s">
        <v>1</v>
      </c>
      <c r="C103" s="183" t="s">
        <v>2</v>
      </c>
      <c r="D103" s="184"/>
      <c r="E103" s="181" t="s">
        <v>3</v>
      </c>
      <c r="F103" s="190" t="s">
        <v>38</v>
      </c>
      <c r="G103" s="191"/>
      <c r="H103" s="185" t="s">
        <v>37</v>
      </c>
      <c r="I103" s="192" t="s">
        <v>150</v>
      </c>
      <c r="J103" s="193"/>
      <c r="K103" s="173" t="s">
        <v>48</v>
      </c>
      <c r="L103" s="166" t="s">
        <v>243</v>
      </c>
      <c r="M103" s="168" t="s">
        <v>241</v>
      </c>
      <c r="N103" s="168" t="s">
        <v>185</v>
      </c>
      <c r="O103" s="168" t="s">
        <v>183</v>
      </c>
      <c r="P103" s="168" t="s">
        <v>244</v>
      </c>
      <c r="Q103" s="168" t="s">
        <v>245</v>
      </c>
      <c r="S103" s="177" t="s">
        <v>0</v>
      </c>
      <c r="T103" s="179" t="s">
        <v>1</v>
      </c>
      <c r="U103" s="194" t="s">
        <v>2</v>
      </c>
      <c r="V103" s="195"/>
      <c r="W103" s="195"/>
      <c r="X103" s="196"/>
      <c r="Y103" s="181" t="s">
        <v>3</v>
      </c>
      <c r="Z103" s="197" t="s">
        <v>38</v>
      </c>
      <c r="AA103" s="197"/>
      <c r="AB103" s="185" t="s">
        <v>37</v>
      </c>
      <c r="AC103" s="192" t="s">
        <v>150</v>
      </c>
      <c r="AD103" s="193"/>
      <c r="AE103" s="171" t="s">
        <v>48</v>
      </c>
    </row>
    <row r="104" spans="1:31" ht="15.75" customHeight="1" thickTop="1" thickBot="1" x14ac:dyDescent="0.3">
      <c r="A104" s="178"/>
      <c r="B104" s="180"/>
      <c r="C104" s="19" t="s">
        <v>4</v>
      </c>
      <c r="D104" s="19" t="s">
        <v>5</v>
      </c>
      <c r="E104" s="182"/>
      <c r="F104" s="78" t="s">
        <v>197</v>
      </c>
      <c r="G104" s="78" t="s">
        <v>198</v>
      </c>
      <c r="H104" s="186"/>
      <c r="I104" s="80" t="s">
        <v>197</v>
      </c>
      <c r="J104" s="79" t="s">
        <v>198</v>
      </c>
      <c r="K104" s="173"/>
      <c r="L104" s="167"/>
      <c r="M104" s="169"/>
      <c r="N104" s="169"/>
      <c r="O104" s="169"/>
      <c r="P104" s="169"/>
      <c r="Q104" s="169"/>
      <c r="S104" s="178"/>
      <c r="T104" s="180"/>
      <c r="U104" s="28" t="s">
        <v>44</v>
      </c>
      <c r="V104" s="19" t="s">
        <v>4</v>
      </c>
      <c r="W104" s="29" t="s">
        <v>45</v>
      </c>
      <c r="X104" s="19" t="s">
        <v>5</v>
      </c>
      <c r="Y104" s="182"/>
      <c r="Z104" s="78" t="s">
        <v>197</v>
      </c>
      <c r="AA104" s="52" t="s">
        <v>198</v>
      </c>
      <c r="AB104" s="186"/>
      <c r="AC104" s="79" t="s">
        <v>197</v>
      </c>
      <c r="AD104" s="80" t="s">
        <v>198</v>
      </c>
      <c r="AE104" s="172"/>
    </row>
    <row r="105" spans="1:31" ht="16.5" thickTop="1" thickBot="1" x14ac:dyDescent="0.3">
      <c r="A105" s="30">
        <v>1</v>
      </c>
      <c r="B105" s="1" t="s">
        <v>6</v>
      </c>
      <c r="C105" s="2">
        <v>82</v>
      </c>
      <c r="D105" s="2">
        <v>6</v>
      </c>
      <c r="E105" s="20">
        <f>C105*5+D105*9</f>
        <v>464</v>
      </c>
      <c r="F105" s="44">
        <f>'liczba dni zwłoki'!$E$5</f>
        <v>455</v>
      </c>
      <c r="G105" s="44">
        <f>'liczba dni zwłoki'!$F$5</f>
        <v>132</v>
      </c>
      <c r="H105" s="47">
        <f>ROUND(((E105*0.1*F105)/365)+((E105*0.08*G105)/365),0)</f>
        <v>71</v>
      </c>
      <c r="I105" s="45">
        <f>'liczba dni zwłoki'!$H$5</f>
        <v>323</v>
      </c>
      <c r="J105" s="45">
        <f>'liczba dni zwłoki'!$I$5</f>
        <v>130</v>
      </c>
      <c r="K105" s="46">
        <f>ROUND((((E105*0.1*I105)/365)+((E105*0.08*J105)/365)),0)</f>
        <v>54</v>
      </c>
      <c r="L105" s="156">
        <f>(E105+K105)/E105</f>
        <v>1.1163793103448276</v>
      </c>
      <c r="M105" s="157">
        <f>E105/L105</f>
        <v>415.62934362934362</v>
      </c>
      <c r="N105" s="158">
        <f>E105-M105</f>
        <v>48.370656370656377</v>
      </c>
      <c r="O105" s="158">
        <f>M105+N105</f>
        <v>464</v>
      </c>
      <c r="P105" s="158">
        <f>O105</f>
        <v>464</v>
      </c>
      <c r="Q105" s="158"/>
      <c r="S105" s="30">
        <v>11</v>
      </c>
      <c r="T105" s="1" t="s">
        <v>39</v>
      </c>
      <c r="U105" s="112">
        <v>74</v>
      </c>
      <c r="V105" s="112">
        <v>8</v>
      </c>
      <c r="W105" s="112">
        <v>6</v>
      </c>
      <c r="X105" s="82">
        <v>0</v>
      </c>
      <c r="Y105" s="20">
        <f>U105*6+V105*5+W105*10+X105*9</f>
        <v>544</v>
      </c>
      <c r="Z105" s="44">
        <f>'liczba dni zwłoki'!$E$15</f>
        <v>149</v>
      </c>
      <c r="AA105" s="44">
        <f>'liczba dni zwłoki'!$F$15</f>
        <v>132</v>
      </c>
      <c r="AB105" s="43">
        <f>ROUND((((Y105*0.1*Z105)/365)+((Y105*0.08*AA105)/365)),0)</f>
        <v>38</v>
      </c>
      <c r="AC105" s="45">
        <f>'liczba dni zwłoki'!$H$15</f>
        <v>106</v>
      </c>
      <c r="AD105" s="45">
        <f>'liczba dni zwłoki'!$I$15</f>
        <v>130</v>
      </c>
      <c r="AE105" s="45">
        <f>ROUND((((Y105*0.1*AC105)/365)+((Y105*0.08*AD105)/365)),0)</f>
        <v>31</v>
      </c>
    </row>
    <row r="106" spans="1:31" ht="16.5" thickTop="1" thickBot="1" x14ac:dyDescent="0.3">
      <c r="A106" s="30">
        <v>2</v>
      </c>
      <c r="B106" s="1" t="s">
        <v>7</v>
      </c>
      <c r="C106" s="2">
        <v>82</v>
      </c>
      <c r="D106" s="2">
        <v>6</v>
      </c>
      <c r="E106" s="20">
        <f>+C106*5+D106*9</f>
        <v>464</v>
      </c>
      <c r="F106" s="44">
        <f>'liczba dni zwłoki'!$E$6</f>
        <v>422</v>
      </c>
      <c r="G106" s="44">
        <f>'liczba dni zwłoki'!$F$6</f>
        <v>132</v>
      </c>
      <c r="H106" s="47">
        <f t="shared" ref="H106:H114" si="65">ROUND(((E106*0.1*F106)/365)+((E106*0.08*G106)/365),0)</f>
        <v>67</v>
      </c>
      <c r="I106" s="45">
        <f>'liczba dni zwłoki'!$H$6</f>
        <v>290</v>
      </c>
      <c r="J106" s="45">
        <f>'liczba dni zwłoki'!$I$6</f>
        <v>130</v>
      </c>
      <c r="K106" s="46">
        <f t="shared" ref="K106:K114" si="66">ROUND((((E106*0.1*I106)/365)+((E106*0.08*J106)/365)),0)</f>
        <v>50</v>
      </c>
      <c r="L106" s="156">
        <f t="shared" ref="L106:L109" si="67">(E106+K106)/E106</f>
        <v>1.1077586206896552</v>
      </c>
      <c r="M106" s="157">
        <f t="shared" ref="M106:M114" si="68">E106/L106</f>
        <v>418.86381322957197</v>
      </c>
      <c r="N106" s="158">
        <f t="shared" ref="N106:N115" si="69">E106-M106</f>
        <v>45.136186770428026</v>
      </c>
      <c r="O106" s="158">
        <f t="shared" ref="O106:O115" si="70">M106+N106</f>
        <v>464</v>
      </c>
      <c r="P106" s="158">
        <f t="shared" ref="P106:P113" si="71">O106</f>
        <v>464</v>
      </c>
      <c r="Q106" s="158"/>
      <c r="S106" s="30">
        <v>12</v>
      </c>
      <c r="T106" s="1" t="s">
        <v>40</v>
      </c>
      <c r="U106" s="112">
        <v>77</v>
      </c>
      <c r="V106" s="112">
        <v>8</v>
      </c>
      <c r="W106" s="112">
        <v>3</v>
      </c>
      <c r="X106" s="82">
        <v>0</v>
      </c>
      <c r="Y106" s="20">
        <f t="shared" ref="Y106:Y113" si="72">U106*6+V106*5+W106*10+X106*9</f>
        <v>532</v>
      </c>
      <c r="Z106" s="44">
        <f>'liczba dni zwłoki'!$E$16</f>
        <v>120</v>
      </c>
      <c r="AA106" s="44">
        <f>'liczba dni zwłoki'!$F$16</f>
        <v>132</v>
      </c>
      <c r="AB106" s="43">
        <f t="shared" ref="AB106:AB112" si="73">ROUND((((Y106*0.1*Z106)/365)+((Y106*0.08*AA106)/365)),0)</f>
        <v>33</v>
      </c>
      <c r="AC106" s="45">
        <f>'liczba dni zwłoki'!$H$16</f>
        <v>77</v>
      </c>
      <c r="AD106" s="45">
        <f>'liczba dni zwłoki'!$I$16</f>
        <v>130</v>
      </c>
      <c r="AE106" s="45">
        <f t="shared" ref="AE106:AE112" si="74">ROUND((((Y106*0.1*AC106)/365)+((Y106*0.08*AD106)/365)),0)</f>
        <v>26</v>
      </c>
    </row>
    <row r="107" spans="1:31" ht="16.5" thickTop="1" thickBot="1" x14ac:dyDescent="0.3">
      <c r="A107" s="30">
        <v>3</v>
      </c>
      <c r="B107" s="1" t="s">
        <v>8</v>
      </c>
      <c r="C107" s="2">
        <v>82</v>
      </c>
      <c r="D107" s="2">
        <v>6</v>
      </c>
      <c r="E107" s="20">
        <f>C107*5+D107*9</f>
        <v>464</v>
      </c>
      <c r="F107" s="44">
        <f>'liczba dni zwłoki'!$E$7</f>
        <v>393</v>
      </c>
      <c r="G107" s="44">
        <f>'liczba dni zwłoki'!$F$7</f>
        <v>132</v>
      </c>
      <c r="H107" s="47">
        <f t="shared" si="65"/>
        <v>63</v>
      </c>
      <c r="I107" s="45">
        <f>'liczba dni zwłoki'!$H$7</f>
        <v>261</v>
      </c>
      <c r="J107" s="45">
        <f>'liczba dni zwłoki'!$I$7</f>
        <v>130</v>
      </c>
      <c r="K107" s="46">
        <f t="shared" si="66"/>
        <v>46</v>
      </c>
      <c r="L107" s="156">
        <f t="shared" si="67"/>
        <v>1.0991379310344827</v>
      </c>
      <c r="M107" s="157">
        <f t="shared" si="68"/>
        <v>422.14901960784317</v>
      </c>
      <c r="N107" s="158">
        <f t="shared" si="69"/>
        <v>41.850980392156828</v>
      </c>
      <c r="O107" s="158">
        <f t="shared" si="70"/>
        <v>464</v>
      </c>
      <c r="P107" s="158">
        <f t="shared" si="71"/>
        <v>464</v>
      </c>
      <c r="Q107" s="158"/>
      <c r="S107" s="30">
        <v>13</v>
      </c>
      <c r="T107" s="1" t="s">
        <v>41</v>
      </c>
      <c r="U107" s="112">
        <v>77</v>
      </c>
      <c r="V107" s="112">
        <v>8</v>
      </c>
      <c r="W107" s="112">
        <v>3</v>
      </c>
      <c r="X107" s="82">
        <v>0</v>
      </c>
      <c r="Y107" s="20">
        <f t="shared" si="72"/>
        <v>532</v>
      </c>
      <c r="Z107" s="44">
        <f>'liczba dni zwłoki'!$E$17</f>
        <v>90</v>
      </c>
      <c r="AA107" s="44">
        <f>'liczba dni zwłoki'!$F$17</f>
        <v>132</v>
      </c>
      <c r="AB107" s="43">
        <f t="shared" si="73"/>
        <v>29</v>
      </c>
      <c r="AC107" s="45">
        <f>'liczba dni zwłoki'!$H$17</f>
        <v>47</v>
      </c>
      <c r="AD107" s="45">
        <f>'liczba dni zwłoki'!$I$17</f>
        <v>130</v>
      </c>
      <c r="AE107" s="45">
        <f t="shared" si="74"/>
        <v>22</v>
      </c>
    </row>
    <row r="108" spans="1:31" ht="16.5" thickTop="1" thickBot="1" x14ac:dyDescent="0.3">
      <c r="A108" s="30">
        <v>4</v>
      </c>
      <c r="B108" s="1" t="s">
        <v>9</v>
      </c>
      <c r="C108" s="2">
        <v>80</v>
      </c>
      <c r="D108" s="2">
        <v>6</v>
      </c>
      <c r="E108" s="20">
        <f>C108*5+D108*9</f>
        <v>454</v>
      </c>
      <c r="F108" s="44">
        <f>'liczba dni zwłoki'!$E$8</f>
        <v>363</v>
      </c>
      <c r="G108" s="44">
        <f>'liczba dni zwłoki'!$F$8</f>
        <v>132</v>
      </c>
      <c r="H108" s="47">
        <f t="shared" si="65"/>
        <v>58</v>
      </c>
      <c r="I108" s="45">
        <f>'liczba dni zwłoki'!$H$8</f>
        <v>231</v>
      </c>
      <c r="J108" s="45">
        <f>'liczba dni zwłoki'!$I$8</f>
        <v>130</v>
      </c>
      <c r="K108" s="46">
        <f t="shared" si="66"/>
        <v>42</v>
      </c>
      <c r="L108" s="156">
        <f t="shared" si="67"/>
        <v>1.0925110132158591</v>
      </c>
      <c r="M108" s="157">
        <f t="shared" si="68"/>
        <v>415.55645161290323</v>
      </c>
      <c r="N108" s="158">
        <f t="shared" si="69"/>
        <v>38.443548387096769</v>
      </c>
      <c r="O108" s="158">
        <f t="shared" si="70"/>
        <v>454</v>
      </c>
      <c r="P108" s="158">
        <f t="shared" si="71"/>
        <v>454</v>
      </c>
      <c r="Q108" s="158"/>
      <c r="S108" s="30">
        <v>14</v>
      </c>
      <c r="T108" s="1" t="s">
        <v>42</v>
      </c>
      <c r="U108" s="112">
        <v>77</v>
      </c>
      <c r="V108" s="112">
        <v>8</v>
      </c>
      <c r="W108" s="112">
        <v>3</v>
      </c>
      <c r="X108" s="82">
        <v>0</v>
      </c>
      <c r="Y108" s="20">
        <f t="shared" si="72"/>
        <v>532</v>
      </c>
      <c r="Z108" s="44">
        <f>'liczba dni zwłoki'!$E$18</f>
        <v>58</v>
      </c>
      <c r="AA108" s="44">
        <f>'liczba dni zwłoki'!$F$18</f>
        <v>132</v>
      </c>
      <c r="AB108" s="43">
        <f t="shared" si="73"/>
        <v>24</v>
      </c>
      <c r="AC108" s="45">
        <f>'liczba dni zwłoki'!$H$18</f>
        <v>15</v>
      </c>
      <c r="AD108" s="45">
        <f>'liczba dni zwłoki'!$I$18</f>
        <v>130</v>
      </c>
      <c r="AE108" s="45">
        <f t="shared" si="74"/>
        <v>17</v>
      </c>
    </row>
    <row r="109" spans="1:31" ht="16.5" thickTop="1" thickBot="1" x14ac:dyDescent="0.3">
      <c r="A109" s="30">
        <v>5</v>
      </c>
      <c r="B109" s="1" t="s">
        <v>10</v>
      </c>
      <c r="C109" s="2">
        <v>80</v>
      </c>
      <c r="D109" s="2">
        <v>6</v>
      </c>
      <c r="E109" s="20">
        <f t="shared" ref="E109:E114" si="75">C109*5+D109*9</f>
        <v>454</v>
      </c>
      <c r="F109" s="44">
        <f>'liczba dni zwłoki'!$E$9</f>
        <v>330</v>
      </c>
      <c r="G109" s="44">
        <f>'liczba dni zwłoki'!$F$9</f>
        <v>132</v>
      </c>
      <c r="H109" s="47">
        <f t="shared" si="65"/>
        <v>54</v>
      </c>
      <c r="I109" s="45">
        <f>'liczba dni zwłoki'!$H$9</f>
        <v>198</v>
      </c>
      <c r="J109" s="45">
        <f>'liczba dni zwłoki'!$I$9</f>
        <v>130</v>
      </c>
      <c r="K109" s="46">
        <f t="shared" si="66"/>
        <v>38</v>
      </c>
      <c r="L109" s="156">
        <f t="shared" si="67"/>
        <v>1.0837004405286343</v>
      </c>
      <c r="M109" s="157">
        <f t="shared" si="68"/>
        <v>418.9349593495935</v>
      </c>
      <c r="N109" s="158">
        <f t="shared" si="69"/>
        <v>35.065040650406502</v>
      </c>
      <c r="O109" s="158">
        <f t="shared" si="70"/>
        <v>454</v>
      </c>
      <c r="P109" s="158">
        <f t="shared" si="71"/>
        <v>454</v>
      </c>
      <c r="Q109" s="158"/>
      <c r="S109" s="30">
        <v>15</v>
      </c>
      <c r="T109" s="1" t="s">
        <v>43</v>
      </c>
      <c r="U109" s="112">
        <v>77</v>
      </c>
      <c r="V109" s="112">
        <v>8</v>
      </c>
      <c r="W109" s="112">
        <v>3</v>
      </c>
      <c r="X109" s="82">
        <v>0</v>
      </c>
      <c r="Y109" s="20">
        <f t="shared" si="72"/>
        <v>532</v>
      </c>
      <c r="Z109" s="44">
        <f>'liczba dni zwłoki'!$E$19</f>
        <v>28</v>
      </c>
      <c r="AA109" s="44">
        <f>'liczba dni zwłoki'!$F$19</f>
        <v>132</v>
      </c>
      <c r="AB109" s="43">
        <f t="shared" si="73"/>
        <v>19</v>
      </c>
      <c r="AC109" s="45">
        <f>'liczba dni zwłoki'!$H$19</f>
        <v>0</v>
      </c>
      <c r="AD109" s="45">
        <f>'liczba dni zwłoki'!$I$19</f>
        <v>130</v>
      </c>
      <c r="AE109" s="45">
        <f t="shared" si="74"/>
        <v>15</v>
      </c>
    </row>
    <row r="110" spans="1:31" ht="16.5" thickTop="1" thickBot="1" x14ac:dyDescent="0.3">
      <c r="A110" s="30">
        <v>6</v>
      </c>
      <c r="B110" s="1" t="s">
        <v>11</v>
      </c>
      <c r="C110" s="2">
        <v>82</v>
      </c>
      <c r="D110" s="2">
        <v>6</v>
      </c>
      <c r="E110" s="20">
        <f t="shared" si="75"/>
        <v>464</v>
      </c>
      <c r="F110" s="44">
        <f>'liczba dni zwłoki'!$E$10</f>
        <v>302</v>
      </c>
      <c r="G110" s="44">
        <f>'liczba dni zwłoki'!$F$10</f>
        <v>132</v>
      </c>
      <c r="H110" s="47">
        <f t="shared" si="65"/>
        <v>52</v>
      </c>
      <c r="I110" s="45">
        <f>'liczba dni zwłoki'!$H$10</f>
        <v>170</v>
      </c>
      <c r="J110" s="45">
        <f>'liczba dni zwłoki'!$I$10</f>
        <v>130</v>
      </c>
      <c r="K110" s="46">
        <f t="shared" si="66"/>
        <v>35</v>
      </c>
      <c r="L110" s="156">
        <f>(E110+K110)/E110</f>
        <v>1.0754310344827587</v>
      </c>
      <c r="M110" s="157">
        <f t="shared" si="68"/>
        <v>431.45490981963928</v>
      </c>
      <c r="N110" s="158">
        <f t="shared" si="69"/>
        <v>32.545090180360717</v>
      </c>
      <c r="O110" s="158">
        <f t="shared" si="70"/>
        <v>464</v>
      </c>
      <c r="P110" s="158">
        <f t="shared" si="71"/>
        <v>464</v>
      </c>
      <c r="Q110" s="158"/>
      <c r="S110" s="30">
        <v>16</v>
      </c>
      <c r="T110" s="1" t="s">
        <v>188</v>
      </c>
      <c r="U110" s="112">
        <v>77</v>
      </c>
      <c r="V110" s="112">
        <v>8</v>
      </c>
      <c r="W110" s="112">
        <v>3</v>
      </c>
      <c r="X110" s="82">
        <v>0</v>
      </c>
      <c r="Y110" s="20">
        <f t="shared" si="72"/>
        <v>532</v>
      </c>
      <c r="Z110" s="44">
        <f>'liczba dni zwłoki'!$E$20</f>
        <v>0</v>
      </c>
      <c r="AA110" s="44">
        <f>'liczba dni zwłoki'!$F$20</f>
        <v>130</v>
      </c>
      <c r="AB110" s="43">
        <f t="shared" si="73"/>
        <v>15</v>
      </c>
      <c r="AC110" s="45">
        <f>'liczba dni zwłoki'!$H$20</f>
        <v>0</v>
      </c>
      <c r="AD110" s="45">
        <f>'liczba dni zwłoki'!$I$20</f>
        <v>129</v>
      </c>
      <c r="AE110" s="45">
        <f t="shared" si="74"/>
        <v>15</v>
      </c>
    </row>
    <row r="111" spans="1:31" ht="16.5" thickTop="1" thickBot="1" x14ac:dyDescent="0.3">
      <c r="A111" s="30">
        <v>7</v>
      </c>
      <c r="B111" s="1" t="s">
        <v>12</v>
      </c>
      <c r="C111" s="2">
        <v>84</v>
      </c>
      <c r="D111" s="2">
        <v>6</v>
      </c>
      <c r="E111" s="20">
        <f t="shared" si="75"/>
        <v>474</v>
      </c>
      <c r="F111" s="44">
        <f>'liczba dni zwłoki'!$E$11</f>
        <v>271</v>
      </c>
      <c r="G111" s="44">
        <f>'liczba dni zwłoki'!$F$11</f>
        <v>132</v>
      </c>
      <c r="H111" s="47">
        <f t="shared" si="65"/>
        <v>49</v>
      </c>
      <c r="I111" s="45">
        <f>'liczba dni zwłoki'!$H$11</f>
        <v>144</v>
      </c>
      <c r="J111" s="45">
        <f>'liczba dni zwłoki'!$I$11</f>
        <v>130</v>
      </c>
      <c r="K111" s="46">
        <f t="shared" si="66"/>
        <v>32</v>
      </c>
      <c r="L111" s="156">
        <f t="shared" ref="L111:L114" si="76">(E111+K111)/E111</f>
        <v>1.0675105485232068</v>
      </c>
      <c r="M111" s="157">
        <f t="shared" si="68"/>
        <v>444.02371541501975</v>
      </c>
      <c r="N111" s="158">
        <f t="shared" si="69"/>
        <v>29.976284584980249</v>
      </c>
      <c r="O111" s="158">
        <f t="shared" si="70"/>
        <v>474</v>
      </c>
      <c r="P111" s="158">
        <f t="shared" si="71"/>
        <v>474</v>
      </c>
      <c r="Q111" s="158"/>
      <c r="S111" s="30">
        <v>17</v>
      </c>
      <c r="T111" s="1" t="s">
        <v>189</v>
      </c>
      <c r="U111" s="112">
        <v>77</v>
      </c>
      <c r="V111" s="112">
        <v>8</v>
      </c>
      <c r="W111" s="112">
        <v>3</v>
      </c>
      <c r="X111" s="82">
        <v>0</v>
      </c>
      <c r="Y111" s="20">
        <f t="shared" si="72"/>
        <v>532</v>
      </c>
      <c r="Z111" s="44">
        <f>'liczba dni zwłoki'!$E$21</f>
        <v>0</v>
      </c>
      <c r="AA111" s="44">
        <f>'liczba dni zwłoki'!$F$21</f>
        <v>99</v>
      </c>
      <c r="AB111" s="43">
        <f t="shared" si="73"/>
        <v>12</v>
      </c>
      <c r="AC111" s="45">
        <f>'liczba dni zwłoki'!$H$21</f>
        <v>0</v>
      </c>
      <c r="AD111" s="45">
        <f>'liczba dni zwłoki'!$I$21</f>
        <v>99</v>
      </c>
      <c r="AE111" s="45">
        <f t="shared" si="74"/>
        <v>12</v>
      </c>
    </row>
    <row r="112" spans="1:31" ht="16.5" thickTop="1" thickBot="1" x14ac:dyDescent="0.3">
      <c r="A112" s="30">
        <v>8</v>
      </c>
      <c r="B112" s="1" t="s">
        <v>13</v>
      </c>
      <c r="C112" s="2">
        <v>84</v>
      </c>
      <c r="D112" s="2">
        <v>6</v>
      </c>
      <c r="E112" s="20">
        <f t="shared" si="75"/>
        <v>474</v>
      </c>
      <c r="F112" s="44">
        <f>'liczba dni zwłoki'!$E$12</f>
        <v>240</v>
      </c>
      <c r="G112" s="44">
        <f>'liczba dni zwłoki'!$F$12</f>
        <v>132</v>
      </c>
      <c r="H112" s="47">
        <f t="shared" si="65"/>
        <v>45</v>
      </c>
      <c r="I112" s="45">
        <f>'liczba dni zwłoki'!$H$12</f>
        <v>144</v>
      </c>
      <c r="J112" s="45">
        <f>'liczba dni zwłoki'!$I$12</f>
        <v>130</v>
      </c>
      <c r="K112" s="46">
        <f t="shared" si="66"/>
        <v>32</v>
      </c>
      <c r="L112" s="156">
        <f t="shared" si="76"/>
        <v>1.0675105485232068</v>
      </c>
      <c r="M112" s="157">
        <f t="shared" si="68"/>
        <v>444.02371541501975</v>
      </c>
      <c r="N112" s="158">
        <f t="shared" si="69"/>
        <v>29.976284584980249</v>
      </c>
      <c r="O112" s="158">
        <f t="shared" si="70"/>
        <v>474</v>
      </c>
      <c r="P112" s="158">
        <f t="shared" si="71"/>
        <v>474</v>
      </c>
      <c r="Q112" s="158"/>
      <c r="S112" s="30">
        <v>18</v>
      </c>
      <c r="T112" s="1" t="s">
        <v>190</v>
      </c>
      <c r="U112" s="112">
        <v>77</v>
      </c>
      <c r="V112" s="112">
        <v>8</v>
      </c>
      <c r="W112" s="112">
        <v>3</v>
      </c>
      <c r="X112" s="82">
        <v>0</v>
      </c>
      <c r="Y112" s="20">
        <f t="shared" si="72"/>
        <v>532</v>
      </c>
      <c r="Z112" s="44">
        <f>'liczba dni zwłoki'!$E$22</f>
        <v>0</v>
      </c>
      <c r="AA112" s="44">
        <f>'liczba dni zwłoki'!$F$22</f>
        <v>69</v>
      </c>
      <c r="AB112" s="43">
        <f t="shared" si="73"/>
        <v>8</v>
      </c>
      <c r="AC112" s="45">
        <f>'liczba dni zwłoki'!$H$22</f>
        <v>0</v>
      </c>
      <c r="AD112" s="45">
        <f>'liczba dni zwłoki'!$I$22</f>
        <v>69</v>
      </c>
      <c r="AE112" s="45">
        <f t="shared" si="74"/>
        <v>8</v>
      </c>
    </row>
    <row r="113" spans="1:31" ht="16.5" thickTop="1" thickBot="1" x14ac:dyDescent="0.3">
      <c r="A113" s="30">
        <v>9</v>
      </c>
      <c r="B113" s="1" t="s">
        <v>14</v>
      </c>
      <c r="C113" s="2">
        <v>84</v>
      </c>
      <c r="D113" s="2">
        <v>6</v>
      </c>
      <c r="E113" s="20">
        <f t="shared" si="75"/>
        <v>474</v>
      </c>
      <c r="F113" s="44">
        <f>'liczba dni zwłoki'!$E$13</f>
        <v>212</v>
      </c>
      <c r="G113" s="44">
        <f>'liczba dni zwłoki'!$F$13</f>
        <v>132</v>
      </c>
      <c r="H113" s="47">
        <f t="shared" si="65"/>
        <v>41</v>
      </c>
      <c r="I113" s="45">
        <f>'liczba dni zwłoki'!$H$13</f>
        <v>144</v>
      </c>
      <c r="J113" s="45">
        <f>'liczba dni zwłoki'!$I$13</f>
        <v>130</v>
      </c>
      <c r="K113" s="46">
        <f t="shared" si="66"/>
        <v>32</v>
      </c>
      <c r="L113" s="156">
        <f t="shared" si="76"/>
        <v>1.0675105485232068</v>
      </c>
      <c r="M113" s="157">
        <f t="shared" si="68"/>
        <v>444.02371541501975</v>
      </c>
      <c r="N113" s="158">
        <f t="shared" si="69"/>
        <v>29.976284584980249</v>
      </c>
      <c r="O113" s="158">
        <f t="shared" si="70"/>
        <v>474</v>
      </c>
      <c r="P113" s="158">
        <f t="shared" si="71"/>
        <v>474</v>
      </c>
      <c r="Q113" s="158"/>
      <c r="S113" s="30">
        <v>19</v>
      </c>
      <c r="T113" s="1" t="s">
        <v>240</v>
      </c>
      <c r="U113" s="122">
        <v>77</v>
      </c>
      <c r="V113" s="122">
        <v>8</v>
      </c>
      <c r="W113" s="122">
        <v>3</v>
      </c>
      <c r="X113" s="82">
        <v>0</v>
      </c>
      <c r="Y113" s="20">
        <f t="shared" si="72"/>
        <v>532</v>
      </c>
      <c r="Z113" s="44">
        <f>'liczba dni zwłoki'!$E$23</f>
        <v>0</v>
      </c>
      <c r="AA113" s="44">
        <f>'liczba dni zwłoki'!$F$23</f>
        <v>36</v>
      </c>
      <c r="AB113" s="43">
        <v>0</v>
      </c>
      <c r="AC113" s="45">
        <f>'liczba dni zwłoki'!$H$23</f>
        <v>0</v>
      </c>
      <c r="AD113" s="45">
        <f>'liczba dni zwłoki'!$I$23</f>
        <v>36</v>
      </c>
      <c r="AE113" s="45">
        <v>0</v>
      </c>
    </row>
    <row r="114" spans="1:31" ht="16.5" thickTop="1" thickBot="1" x14ac:dyDescent="0.3">
      <c r="A114" s="30">
        <v>10</v>
      </c>
      <c r="B114" s="1" t="s">
        <v>36</v>
      </c>
      <c r="C114" s="2">
        <v>82</v>
      </c>
      <c r="D114" s="22">
        <v>6</v>
      </c>
      <c r="E114" s="23">
        <f t="shared" si="75"/>
        <v>464</v>
      </c>
      <c r="F114" s="44">
        <f>'liczba dni zwłoki'!$E$14</f>
        <v>181</v>
      </c>
      <c r="G114" s="44">
        <f>'liczba dni zwłoki'!$F$14</f>
        <v>132</v>
      </c>
      <c r="H114" s="47">
        <f t="shared" si="65"/>
        <v>36</v>
      </c>
      <c r="I114" s="45">
        <f>'liczba dni zwłoki'!$H$14</f>
        <v>138</v>
      </c>
      <c r="J114" s="45">
        <f>'liczba dni zwłoki'!$I$14</f>
        <v>130</v>
      </c>
      <c r="K114" s="46">
        <f t="shared" si="66"/>
        <v>31</v>
      </c>
      <c r="L114" s="156">
        <f t="shared" si="76"/>
        <v>1.0668103448275863</v>
      </c>
      <c r="M114" s="157">
        <f t="shared" si="68"/>
        <v>434.9414141414141</v>
      </c>
      <c r="N114" s="158">
        <f t="shared" si="69"/>
        <v>29.0585858585859</v>
      </c>
      <c r="O114" s="158">
        <f t="shared" si="70"/>
        <v>464</v>
      </c>
      <c r="P114" s="158">
        <f>O114-Q114</f>
        <v>103.60105763536922</v>
      </c>
      <c r="Q114" s="158">
        <f>N115</f>
        <v>360.39894236463078</v>
      </c>
      <c r="X114" s="24" t="s">
        <v>47</v>
      </c>
      <c r="Y114" s="33">
        <f>SUM(Y105:Y113)</f>
        <v>4800</v>
      </c>
      <c r="Z114" s="33"/>
      <c r="AA114" s="33"/>
      <c r="AB114" s="34">
        <f>SUM(AB105:AB113)</f>
        <v>178</v>
      </c>
      <c r="AC114" s="34"/>
      <c r="AD114" s="34"/>
      <c r="AE114" s="34">
        <f>SUM(AE105:AE113)</f>
        <v>146</v>
      </c>
    </row>
    <row r="115" spans="1:31" ht="16.5" thickTop="1" thickBot="1" x14ac:dyDescent="0.3">
      <c r="A115" s="12"/>
      <c r="B115" s="13"/>
      <c r="C115" s="14"/>
      <c r="D115" s="24" t="s">
        <v>47</v>
      </c>
      <c r="E115" s="35">
        <f>SUM(E105:E114)</f>
        <v>4650</v>
      </c>
      <c r="F115" s="35"/>
      <c r="G115" s="35"/>
      <c r="H115" s="25">
        <f>SUM(H105:H114)</f>
        <v>536</v>
      </c>
      <c r="I115" s="25"/>
      <c r="J115" s="25"/>
      <c r="K115" s="25">
        <f t="shared" ref="K115" si="77">SUM(K105:K114)</f>
        <v>392</v>
      </c>
      <c r="L115" s="155"/>
      <c r="M115" s="159">
        <f>SUM(M105:M114)</f>
        <v>4289.6010576353692</v>
      </c>
      <c r="N115" s="159">
        <f t="shared" si="69"/>
        <v>360.39894236463078</v>
      </c>
      <c r="O115" s="159">
        <f t="shared" si="70"/>
        <v>4650</v>
      </c>
      <c r="P115" s="159">
        <f>SUM(P105:P114)</f>
        <v>4289.6010576353692</v>
      </c>
      <c r="Q115" s="159">
        <f>SUM(Q105:Q114)</f>
        <v>360.39894236463078</v>
      </c>
    </row>
    <row r="116" spans="1:31" ht="60.75" customHeight="1" thickTop="1" x14ac:dyDescent="0.25">
      <c r="A116" s="3"/>
      <c r="B116" s="8"/>
      <c r="C116" s="4"/>
      <c r="D116" s="4"/>
      <c r="E116" s="15"/>
      <c r="F116" s="48"/>
      <c r="G116" s="48"/>
      <c r="H116" s="49"/>
      <c r="I116" s="49"/>
      <c r="J116" s="49"/>
      <c r="K116" s="49"/>
      <c r="L116" s="51"/>
      <c r="M116" s="51"/>
      <c r="N116" s="51"/>
      <c r="O116" s="51"/>
      <c r="P116" s="51"/>
      <c r="Q116" s="51"/>
    </row>
    <row r="117" spans="1:31" x14ac:dyDescent="0.25">
      <c r="A117" s="3"/>
      <c r="B117" s="8"/>
      <c r="C117" s="4"/>
      <c r="D117" s="4"/>
      <c r="E117" s="15"/>
      <c r="F117" s="50"/>
      <c r="G117" s="50"/>
      <c r="H117" s="51"/>
      <c r="I117" s="51"/>
      <c r="J117" s="51"/>
      <c r="K117" s="51"/>
      <c r="L117" s="51"/>
      <c r="M117" s="51"/>
      <c r="N117" s="51"/>
      <c r="O117" s="51"/>
      <c r="P117" s="51"/>
      <c r="Q117" s="51"/>
    </row>
    <row r="118" spans="1:31" ht="18.75" x14ac:dyDescent="0.3">
      <c r="A118" s="198" t="s">
        <v>171</v>
      </c>
      <c r="B118" s="198"/>
      <c r="C118" s="198"/>
      <c r="D118" s="198"/>
      <c r="E118" s="198"/>
      <c r="F118" s="198"/>
      <c r="G118" s="198"/>
      <c r="H118" s="198"/>
      <c r="I118" s="198"/>
      <c r="J118" s="198"/>
      <c r="K118" s="198"/>
      <c r="L118" s="134"/>
      <c r="M118" s="134"/>
      <c r="N118" s="134"/>
      <c r="O118" s="134"/>
      <c r="P118" s="134"/>
      <c r="Q118" s="134"/>
      <c r="R118" s="132"/>
      <c r="S118" s="198" t="s">
        <v>171</v>
      </c>
      <c r="T118" s="198"/>
      <c r="U118" s="198"/>
      <c r="V118" s="198"/>
      <c r="W118" s="198"/>
      <c r="X118" s="198"/>
      <c r="Y118" s="198"/>
      <c r="Z118" s="198"/>
      <c r="AA118" s="198"/>
      <c r="AB118" s="198"/>
      <c r="AC118" s="198"/>
      <c r="AD118" s="198"/>
      <c r="AE118" s="198"/>
    </row>
    <row r="119" spans="1:31" ht="15.75" thickBot="1" x14ac:dyDescent="0.3">
      <c r="C119" s="42"/>
      <c r="D119" s="42"/>
      <c r="H119" s="11"/>
      <c r="I119" s="11"/>
      <c r="J119" s="11"/>
      <c r="K119" s="11"/>
      <c r="L119" s="11"/>
      <c r="M119" s="11"/>
      <c r="N119" s="11"/>
      <c r="O119" s="11"/>
      <c r="P119" s="11"/>
      <c r="Q119" s="11"/>
    </row>
    <row r="120" spans="1:31" ht="36.75" customHeight="1" thickTop="1" thickBot="1" x14ac:dyDescent="0.3">
      <c r="F120" s="187" t="s">
        <v>152</v>
      </c>
      <c r="G120" s="188"/>
      <c r="H120" s="189"/>
      <c r="I120" s="174" t="s">
        <v>151</v>
      </c>
      <c r="J120" s="175"/>
      <c r="K120" s="176"/>
      <c r="L120" s="153"/>
      <c r="M120" s="153"/>
      <c r="N120" s="153"/>
      <c r="O120" s="153"/>
      <c r="P120" s="153"/>
      <c r="Q120" s="153"/>
      <c r="Z120" s="187" t="s">
        <v>152</v>
      </c>
      <c r="AA120" s="188"/>
      <c r="AB120" s="189"/>
      <c r="AC120" s="174" t="s">
        <v>151</v>
      </c>
      <c r="AD120" s="175"/>
      <c r="AE120" s="176"/>
    </row>
    <row r="121" spans="1:31" ht="48.75" customHeight="1" thickTop="1" thickBot="1" x14ac:dyDescent="0.3">
      <c r="A121" s="177" t="s">
        <v>0</v>
      </c>
      <c r="B121" s="179" t="s">
        <v>1</v>
      </c>
      <c r="C121" s="183" t="s">
        <v>2</v>
      </c>
      <c r="D121" s="184"/>
      <c r="E121" s="181" t="s">
        <v>3</v>
      </c>
      <c r="F121" s="190" t="s">
        <v>38</v>
      </c>
      <c r="G121" s="191"/>
      <c r="H121" s="185" t="s">
        <v>37</v>
      </c>
      <c r="I121" s="192" t="s">
        <v>150</v>
      </c>
      <c r="J121" s="193"/>
      <c r="K121" s="173" t="s">
        <v>48</v>
      </c>
      <c r="L121" s="166" t="s">
        <v>243</v>
      </c>
      <c r="M121" s="168" t="s">
        <v>241</v>
      </c>
      <c r="N121" s="168" t="s">
        <v>185</v>
      </c>
      <c r="O121" s="168" t="s">
        <v>183</v>
      </c>
      <c r="P121" s="168" t="s">
        <v>244</v>
      </c>
      <c r="Q121" s="168" t="s">
        <v>245</v>
      </c>
      <c r="S121" s="177" t="s">
        <v>0</v>
      </c>
      <c r="T121" s="179" t="s">
        <v>1</v>
      </c>
      <c r="U121" s="194" t="s">
        <v>2</v>
      </c>
      <c r="V121" s="195"/>
      <c r="W121" s="195"/>
      <c r="X121" s="196"/>
      <c r="Y121" s="181" t="s">
        <v>3</v>
      </c>
      <c r="Z121" s="197" t="s">
        <v>38</v>
      </c>
      <c r="AA121" s="197"/>
      <c r="AB121" s="185" t="s">
        <v>37</v>
      </c>
      <c r="AC121" s="192" t="s">
        <v>150</v>
      </c>
      <c r="AD121" s="193"/>
      <c r="AE121" s="171" t="s">
        <v>48</v>
      </c>
    </row>
    <row r="122" spans="1:31" ht="15.75" customHeight="1" thickTop="1" thickBot="1" x14ac:dyDescent="0.3">
      <c r="A122" s="178"/>
      <c r="B122" s="180"/>
      <c r="C122" s="19" t="s">
        <v>4</v>
      </c>
      <c r="D122" s="19" t="s">
        <v>5</v>
      </c>
      <c r="E122" s="182"/>
      <c r="F122" s="78" t="s">
        <v>197</v>
      </c>
      <c r="G122" s="78" t="s">
        <v>198</v>
      </c>
      <c r="H122" s="186"/>
      <c r="I122" s="80" t="s">
        <v>197</v>
      </c>
      <c r="J122" s="79" t="s">
        <v>198</v>
      </c>
      <c r="K122" s="173"/>
      <c r="L122" s="167"/>
      <c r="M122" s="169"/>
      <c r="N122" s="169"/>
      <c r="O122" s="169"/>
      <c r="P122" s="169"/>
      <c r="Q122" s="169"/>
      <c r="S122" s="178"/>
      <c r="T122" s="180"/>
      <c r="U122" s="28" t="s">
        <v>44</v>
      </c>
      <c r="V122" s="19" t="s">
        <v>4</v>
      </c>
      <c r="W122" s="29" t="s">
        <v>45</v>
      </c>
      <c r="X122" s="19" t="s">
        <v>5</v>
      </c>
      <c r="Y122" s="182"/>
      <c r="Z122" s="78" t="s">
        <v>197</v>
      </c>
      <c r="AA122" s="52" t="s">
        <v>198</v>
      </c>
      <c r="AB122" s="186"/>
      <c r="AC122" s="79" t="s">
        <v>197</v>
      </c>
      <c r="AD122" s="80" t="s">
        <v>198</v>
      </c>
      <c r="AE122" s="172"/>
    </row>
    <row r="123" spans="1:31" ht="16.5" thickTop="1" thickBot="1" x14ac:dyDescent="0.3">
      <c r="A123" s="30">
        <v>1</v>
      </c>
      <c r="B123" s="1" t="s">
        <v>6</v>
      </c>
      <c r="C123" s="2">
        <v>43</v>
      </c>
      <c r="D123" s="2">
        <v>3</v>
      </c>
      <c r="E123" s="20">
        <f>C123*5+D123*9</f>
        <v>242</v>
      </c>
      <c r="F123" s="44">
        <f>'liczba dni zwłoki'!$E$5</f>
        <v>455</v>
      </c>
      <c r="G123" s="44">
        <f>'liczba dni zwłoki'!$F$5</f>
        <v>132</v>
      </c>
      <c r="H123" s="47">
        <f>ROUND(((E123*0.1*F123)/365)+((E123*0.08*G123)/365),0)</f>
        <v>37</v>
      </c>
      <c r="I123" s="45">
        <f>'liczba dni zwłoki'!$H$5</f>
        <v>323</v>
      </c>
      <c r="J123" s="45">
        <f>'liczba dni zwłoki'!$I$5</f>
        <v>130</v>
      </c>
      <c r="K123" s="46">
        <f>ROUND((((E123*0.1*I123)/365)+((E123*0.08*J123)/365)),0)</f>
        <v>28</v>
      </c>
      <c r="L123" s="156">
        <f>(E123+K123)/E123</f>
        <v>1.115702479338843</v>
      </c>
      <c r="M123" s="157">
        <f>E123/L123</f>
        <v>216.90370370370368</v>
      </c>
      <c r="N123" s="158">
        <f>E123-M123</f>
        <v>25.096296296296316</v>
      </c>
      <c r="O123" s="158">
        <f>M123+N123</f>
        <v>242</v>
      </c>
      <c r="P123" s="158">
        <f>O123</f>
        <v>242</v>
      </c>
      <c r="Q123" s="158"/>
      <c r="S123" s="30">
        <v>11</v>
      </c>
      <c r="T123" s="1" t="s">
        <v>39</v>
      </c>
      <c r="U123" s="113">
        <v>40</v>
      </c>
      <c r="V123" s="81">
        <v>0</v>
      </c>
      <c r="W123" s="113">
        <v>3</v>
      </c>
      <c r="X123" s="82">
        <v>0</v>
      </c>
      <c r="Y123" s="20">
        <f>U123*6+V123*5+W123*10+X123*9</f>
        <v>270</v>
      </c>
      <c r="Z123" s="44">
        <f>'liczba dni zwłoki'!$E$15</f>
        <v>149</v>
      </c>
      <c r="AA123" s="44">
        <f>'liczba dni zwłoki'!$F$15</f>
        <v>132</v>
      </c>
      <c r="AB123" s="43">
        <f>ROUND((((Y123*0.1*Z123)/365)+((Y123*0.08*AA123)/365)),0)</f>
        <v>19</v>
      </c>
      <c r="AC123" s="45">
        <f>'liczba dni zwłoki'!$H$15</f>
        <v>106</v>
      </c>
      <c r="AD123" s="45">
        <f>'liczba dni zwłoki'!$I$15</f>
        <v>130</v>
      </c>
      <c r="AE123" s="45">
        <f>ROUND((((Y123*0.1*AC123)/365)+((Y123*0.08*AD123)/365)),0)</f>
        <v>16</v>
      </c>
    </row>
    <row r="124" spans="1:31" ht="16.5" thickTop="1" thickBot="1" x14ac:dyDescent="0.3">
      <c r="A124" s="30">
        <v>2</v>
      </c>
      <c r="B124" s="1" t="s">
        <v>7</v>
      </c>
      <c r="C124" s="2">
        <v>43</v>
      </c>
      <c r="D124" s="2">
        <v>3</v>
      </c>
      <c r="E124" s="20">
        <f>+C124*5+D124*9</f>
        <v>242</v>
      </c>
      <c r="F124" s="44">
        <f>'liczba dni zwłoki'!$E$6</f>
        <v>422</v>
      </c>
      <c r="G124" s="44">
        <f>'liczba dni zwłoki'!$F$6</f>
        <v>132</v>
      </c>
      <c r="H124" s="47">
        <f t="shared" ref="H124:H132" si="78">ROUND(((E124*0.1*F124)/365)+((E124*0.08*G124)/365),0)</f>
        <v>35</v>
      </c>
      <c r="I124" s="45">
        <f>'liczba dni zwłoki'!$H$6</f>
        <v>290</v>
      </c>
      <c r="J124" s="45">
        <f>'liczba dni zwłoki'!$I$6</f>
        <v>130</v>
      </c>
      <c r="K124" s="46">
        <f t="shared" ref="K124:K132" si="79">ROUND((((E124*0.1*I124)/365)+((E124*0.08*J124)/365)),0)</f>
        <v>26</v>
      </c>
      <c r="L124" s="156">
        <f t="shared" ref="L124:L127" si="80">(E124+K124)/E124</f>
        <v>1.1074380165289257</v>
      </c>
      <c r="M124" s="157">
        <f t="shared" ref="M124:M132" si="81">E124/L124</f>
        <v>218.52238805970148</v>
      </c>
      <c r="N124" s="158">
        <f t="shared" ref="N124:N133" si="82">E124-M124</f>
        <v>23.477611940298516</v>
      </c>
      <c r="O124" s="158">
        <f t="shared" ref="O124:O133" si="83">M124+N124</f>
        <v>242</v>
      </c>
      <c r="P124" s="158">
        <f t="shared" ref="P124:P131" si="84">O124</f>
        <v>242</v>
      </c>
      <c r="Q124" s="158"/>
      <c r="S124" s="30">
        <v>12</v>
      </c>
      <c r="T124" s="1" t="s">
        <v>40</v>
      </c>
      <c r="U124" s="113">
        <v>40</v>
      </c>
      <c r="V124" s="81">
        <v>0</v>
      </c>
      <c r="W124" s="113">
        <v>3</v>
      </c>
      <c r="X124" s="82">
        <v>0</v>
      </c>
      <c r="Y124" s="20">
        <f t="shared" ref="Y124:Y131" si="85">U124*6+V124*5+W124*10+X124*9</f>
        <v>270</v>
      </c>
      <c r="Z124" s="44">
        <f>'liczba dni zwłoki'!$E$16</f>
        <v>120</v>
      </c>
      <c r="AA124" s="44">
        <f>'liczba dni zwłoki'!$F$16</f>
        <v>132</v>
      </c>
      <c r="AB124" s="43">
        <f t="shared" ref="AB124:AB128" si="86">ROUND((((Y124*0.1*Z124)/365)+((Y124*0.08*AA124)/365)),0)</f>
        <v>17</v>
      </c>
      <c r="AC124" s="45">
        <f>'liczba dni zwłoki'!$H$16</f>
        <v>77</v>
      </c>
      <c r="AD124" s="45">
        <f>'liczba dni zwłoki'!$I$16</f>
        <v>130</v>
      </c>
      <c r="AE124" s="45">
        <f t="shared" ref="AE124:AE128" si="87">ROUND((((Y124*0.1*AC124)/365)+((Y124*0.08*AD124)/365)),0)</f>
        <v>13</v>
      </c>
    </row>
    <row r="125" spans="1:31" ht="16.5" thickTop="1" thickBot="1" x14ac:dyDescent="0.3">
      <c r="A125" s="30">
        <v>3</v>
      </c>
      <c r="B125" s="1" t="s">
        <v>8</v>
      </c>
      <c r="C125" s="2">
        <v>42</v>
      </c>
      <c r="D125" s="2">
        <v>3</v>
      </c>
      <c r="E125" s="20">
        <f>C125*5+D125*9</f>
        <v>237</v>
      </c>
      <c r="F125" s="44">
        <f>'liczba dni zwłoki'!$E$7</f>
        <v>393</v>
      </c>
      <c r="G125" s="44">
        <f>'liczba dni zwłoki'!$F$7</f>
        <v>132</v>
      </c>
      <c r="H125" s="47">
        <f t="shared" si="78"/>
        <v>32</v>
      </c>
      <c r="I125" s="45">
        <f>'liczba dni zwłoki'!$H$7</f>
        <v>261</v>
      </c>
      <c r="J125" s="45">
        <f>'liczba dni zwłoki'!$I$7</f>
        <v>130</v>
      </c>
      <c r="K125" s="46">
        <f t="shared" si="79"/>
        <v>24</v>
      </c>
      <c r="L125" s="156">
        <f t="shared" si="80"/>
        <v>1.1012658227848102</v>
      </c>
      <c r="M125" s="157">
        <f t="shared" si="81"/>
        <v>215.20689655172413</v>
      </c>
      <c r="N125" s="158">
        <f t="shared" si="82"/>
        <v>21.793103448275872</v>
      </c>
      <c r="O125" s="158">
        <f t="shared" si="83"/>
        <v>237</v>
      </c>
      <c r="P125" s="158">
        <f t="shared" si="84"/>
        <v>237</v>
      </c>
      <c r="Q125" s="158"/>
      <c r="S125" s="30">
        <v>13</v>
      </c>
      <c r="T125" s="1" t="s">
        <v>41</v>
      </c>
      <c r="U125" s="113">
        <v>41</v>
      </c>
      <c r="V125" s="81">
        <v>0</v>
      </c>
      <c r="W125" s="113">
        <v>3</v>
      </c>
      <c r="X125" s="82">
        <v>0</v>
      </c>
      <c r="Y125" s="20">
        <f t="shared" si="85"/>
        <v>276</v>
      </c>
      <c r="Z125" s="44">
        <f>'liczba dni zwłoki'!$E$17</f>
        <v>90</v>
      </c>
      <c r="AA125" s="44">
        <f>'liczba dni zwłoki'!$F$17</f>
        <v>132</v>
      </c>
      <c r="AB125" s="43">
        <f t="shared" si="86"/>
        <v>15</v>
      </c>
      <c r="AC125" s="45">
        <f>'liczba dni zwłoki'!$H$17</f>
        <v>47</v>
      </c>
      <c r="AD125" s="45">
        <f>'liczba dni zwłoki'!$I$17</f>
        <v>130</v>
      </c>
      <c r="AE125" s="45">
        <f t="shared" si="87"/>
        <v>11</v>
      </c>
    </row>
    <row r="126" spans="1:31" ht="16.5" thickTop="1" thickBot="1" x14ac:dyDescent="0.3">
      <c r="A126" s="30">
        <v>4</v>
      </c>
      <c r="B126" s="1" t="s">
        <v>9</v>
      </c>
      <c r="C126" s="2">
        <v>42</v>
      </c>
      <c r="D126" s="2">
        <v>3</v>
      </c>
      <c r="E126" s="20">
        <f>C126*5+D126*9</f>
        <v>237</v>
      </c>
      <c r="F126" s="44">
        <f>'liczba dni zwłoki'!$E$8</f>
        <v>363</v>
      </c>
      <c r="G126" s="44">
        <f>'liczba dni zwłoki'!$F$8</f>
        <v>132</v>
      </c>
      <c r="H126" s="47">
        <f t="shared" si="78"/>
        <v>30</v>
      </c>
      <c r="I126" s="45">
        <f>'liczba dni zwłoki'!$H$8</f>
        <v>231</v>
      </c>
      <c r="J126" s="45">
        <f>'liczba dni zwłoki'!$I$8</f>
        <v>130</v>
      </c>
      <c r="K126" s="46">
        <f t="shared" si="79"/>
        <v>22</v>
      </c>
      <c r="L126" s="156">
        <f t="shared" si="80"/>
        <v>1.0928270042194093</v>
      </c>
      <c r="M126" s="157">
        <f t="shared" si="81"/>
        <v>216.86872586872587</v>
      </c>
      <c r="N126" s="158">
        <f t="shared" si="82"/>
        <v>20.131274131274125</v>
      </c>
      <c r="O126" s="158">
        <f t="shared" si="83"/>
        <v>237</v>
      </c>
      <c r="P126" s="158">
        <f t="shared" si="84"/>
        <v>237</v>
      </c>
      <c r="Q126" s="158"/>
      <c r="S126" s="30">
        <v>14</v>
      </c>
      <c r="T126" s="1" t="s">
        <v>42</v>
      </c>
      <c r="U126" s="113">
        <v>41</v>
      </c>
      <c r="V126" s="81">
        <v>0</v>
      </c>
      <c r="W126" s="113">
        <v>3</v>
      </c>
      <c r="X126" s="82">
        <v>0</v>
      </c>
      <c r="Y126" s="20">
        <f t="shared" si="85"/>
        <v>276</v>
      </c>
      <c r="Z126" s="44">
        <f>'liczba dni zwłoki'!$E$18</f>
        <v>58</v>
      </c>
      <c r="AA126" s="44">
        <f>'liczba dni zwłoki'!$F$18</f>
        <v>132</v>
      </c>
      <c r="AB126" s="43">
        <f t="shared" si="86"/>
        <v>12</v>
      </c>
      <c r="AC126" s="45">
        <f>'liczba dni zwłoki'!$H$18</f>
        <v>15</v>
      </c>
      <c r="AD126" s="45">
        <f>'liczba dni zwłoki'!$I$18</f>
        <v>130</v>
      </c>
      <c r="AE126" s="45">
        <f t="shared" si="87"/>
        <v>9</v>
      </c>
    </row>
    <row r="127" spans="1:31" ht="16.5" thickTop="1" thickBot="1" x14ac:dyDescent="0.3">
      <c r="A127" s="30">
        <v>5</v>
      </c>
      <c r="B127" s="1" t="s">
        <v>10</v>
      </c>
      <c r="C127" s="2">
        <v>42</v>
      </c>
      <c r="D127" s="2">
        <v>3</v>
      </c>
      <c r="E127" s="20">
        <f t="shared" ref="E127:E132" si="88">C127*5+D127*9</f>
        <v>237</v>
      </c>
      <c r="F127" s="44">
        <f>'liczba dni zwłoki'!$E$9</f>
        <v>330</v>
      </c>
      <c r="G127" s="44">
        <f>'liczba dni zwłoki'!$F$9</f>
        <v>132</v>
      </c>
      <c r="H127" s="47">
        <f t="shared" si="78"/>
        <v>28</v>
      </c>
      <c r="I127" s="45">
        <f>'liczba dni zwłoki'!$H$9</f>
        <v>198</v>
      </c>
      <c r="J127" s="45">
        <f>'liczba dni zwłoki'!$I$9</f>
        <v>130</v>
      </c>
      <c r="K127" s="46">
        <f t="shared" si="79"/>
        <v>20</v>
      </c>
      <c r="L127" s="156">
        <f t="shared" si="80"/>
        <v>1.0843881856540085</v>
      </c>
      <c r="M127" s="157">
        <f t="shared" si="81"/>
        <v>218.55642023346303</v>
      </c>
      <c r="N127" s="158">
        <f t="shared" si="82"/>
        <v>18.443579766536971</v>
      </c>
      <c r="O127" s="158">
        <f t="shared" si="83"/>
        <v>237</v>
      </c>
      <c r="P127" s="158">
        <f t="shared" si="84"/>
        <v>237</v>
      </c>
      <c r="Q127" s="158"/>
      <c r="S127" s="30">
        <v>15</v>
      </c>
      <c r="T127" s="1" t="s">
        <v>43</v>
      </c>
      <c r="U127" s="113">
        <v>41</v>
      </c>
      <c r="V127" s="81">
        <v>0</v>
      </c>
      <c r="W127" s="113">
        <v>3</v>
      </c>
      <c r="X127" s="82">
        <v>0</v>
      </c>
      <c r="Y127" s="20">
        <f t="shared" si="85"/>
        <v>276</v>
      </c>
      <c r="Z127" s="44">
        <f>'liczba dni zwłoki'!$E$19</f>
        <v>28</v>
      </c>
      <c r="AA127" s="44">
        <f>'liczba dni zwłoki'!$F$19</f>
        <v>132</v>
      </c>
      <c r="AB127" s="43">
        <f t="shared" si="86"/>
        <v>10</v>
      </c>
      <c r="AC127" s="45">
        <f>'liczba dni zwłoki'!$H$19</f>
        <v>0</v>
      </c>
      <c r="AD127" s="45">
        <f>'liczba dni zwłoki'!$I$19</f>
        <v>130</v>
      </c>
      <c r="AE127" s="45">
        <f t="shared" si="87"/>
        <v>8</v>
      </c>
    </row>
    <row r="128" spans="1:31" ht="16.5" thickTop="1" thickBot="1" x14ac:dyDescent="0.3">
      <c r="A128" s="30">
        <v>6</v>
      </c>
      <c r="B128" s="1" t="s">
        <v>11</v>
      </c>
      <c r="C128" s="2">
        <v>42</v>
      </c>
      <c r="D128" s="2">
        <v>3</v>
      </c>
      <c r="E128" s="20">
        <f t="shared" si="88"/>
        <v>237</v>
      </c>
      <c r="F128" s="44">
        <f>'liczba dni zwłoki'!$E$10</f>
        <v>302</v>
      </c>
      <c r="G128" s="44">
        <f>'liczba dni zwłoki'!$F$10</f>
        <v>132</v>
      </c>
      <c r="H128" s="47">
        <f t="shared" si="78"/>
        <v>26</v>
      </c>
      <c r="I128" s="45">
        <f>'liczba dni zwłoki'!$H$10</f>
        <v>170</v>
      </c>
      <c r="J128" s="45">
        <f>'liczba dni zwłoki'!$I$10</f>
        <v>130</v>
      </c>
      <c r="K128" s="46">
        <f t="shared" si="79"/>
        <v>18</v>
      </c>
      <c r="L128" s="156">
        <f>(E128+K128)/E128</f>
        <v>1.0759493670886076</v>
      </c>
      <c r="M128" s="157">
        <f t="shared" si="81"/>
        <v>220.27058823529413</v>
      </c>
      <c r="N128" s="158">
        <f t="shared" si="82"/>
        <v>16.729411764705873</v>
      </c>
      <c r="O128" s="158">
        <f t="shared" si="83"/>
        <v>237</v>
      </c>
      <c r="P128" s="158">
        <f t="shared" si="84"/>
        <v>237</v>
      </c>
      <c r="Q128" s="158"/>
      <c r="S128" s="30">
        <v>16</v>
      </c>
      <c r="T128" s="1" t="s">
        <v>188</v>
      </c>
      <c r="U128" s="113">
        <v>41</v>
      </c>
      <c r="V128" s="81">
        <v>0</v>
      </c>
      <c r="W128" s="113">
        <v>3</v>
      </c>
      <c r="X128" s="82">
        <v>0</v>
      </c>
      <c r="Y128" s="20">
        <f t="shared" si="85"/>
        <v>276</v>
      </c>
      <c r="Z128" s="44">
        <f>'liczba dni zwłoki'!$E$20</f>
        <v>0</v>
      </c>
      <c r="AA128" s="44">
        <f>'liczba dni zwłoki'!$F$20</f>
        <v>130</v>
      </c>
      <c r="AB128" s="43">
        <f t="shared" si="86"/>
        <v>8</v>
      </c>
      <c r="AC128" s="45">
        <f>'liczba dni zwłoki'!$H$20</f>
        <v>0</v>
      </c>
      <c r="AD128" s="45">
        <f>'liczba dni zwłoki'!$I$20</f>
        <v>129</v>
      </c>
      <c r="AE128" s="45">
        <f t="shared" si="87"/>
        <v>8</v>
      </c>
    </row>
    <row r="129" spans="1:31" ht="16.5" thickTop="1" thickBot="1" x14ac:dyDescent="0.3">
      <c r="A129" s="30">
        <v>7</v>
      </c>
      <c r="B129" s="1" t="s">
        <v>12</v>
      </c>
      <c r="C129" s="2">
        <v>42</v>
      </c>
      <c r="D129" s="2">
        <v>3</v>
      </c>
      <c r="E129" s="20">
        <f t="shared" si="88"/>
        <v>237</v>
      </c>
      <c r="F129" s="44">
        <f>'liczba dni zwłoki'!$E$11</f>
        <v>271</v>
      </c>
      <c r="G129" s="44">
        <f>'liczba dni zwłoki'!$F$11</f>
        <v>132</v>
      </c>
      <c r="H129" s="47">
        <f t="shared" si="78"/>
        <v>24</v>
      </c>
      <c r="I129" s="45">
        <f>'liczba dni zwłoki'!$H$11</f>
        <v>144</v>
      </c>
      <c r="J129" s="45">
        <f>'liczba dni zwłoki'!$I$11</f>
        <v>130</v>
      </c>
      <c r="K129" s="46">
        <f t="shared" si="79"/>
        <v>16</v>
      </c>
      <c r="L129" s="156">
        <f t="shared" ref="L129:L132" si="89">(E129+K129)/E129</f>
        <v>1.0675105485232068</v>
      </c>
      <c r="M129" s="157">
        <f t="shared" si="81"/>
        <v>222.01185770750988</v>
      </c>
      <c r="N129" s="158">
        <f t="shared" si="82"/>
        <v>14.988142292490124</v>
      </c>
      <c r="O129" s="158">
        <f t="shared" si="83"/>
        <v>237</v>
      </c>
      <c r="P129" s="158">
        <f t="shared" si="84"/>
        <v>237</v>
      </c>
      <c r="Q129" s="158"/>
      <c r="S129" s="30">
        <v>17</v>
      </c>
      <c r="T129" s="1" t="s">
        <v>189</v>
      </c>
      <c r="U129" s="113">
        <v>43</v>
      </c>
      <c r="V129" s="81">
        <v>0</v>
      </c>
      <c r="W129" s="113">
        <v>3</v>
      </c>
      <c r="X129" s="82">
        <v>0</v>
      </c>
      <c r="Y129" s="20">
        <f t="shared" si="85"/>
        <v>288</v>
      </c>
      <c r="Z129" s="44">
        <f>'liczba dni zwłoki'!$E$21</f>
        <v>0</v>
      </c>
      <c r="AA129" s="44">
        <f>'liczba dni zwłoki'!$F$21</f>
        <v>99</v>
      </c>
      <c r="AB129" s="43">
        <v>0</v>
      </c>
      <c r="AC129" s="45">
        <f>'liczba dni zwłoki'!$H$21</f>
        <v>0</v>
      </c>
      <c r="AD129" s="45">
        <f>'liczba dni zwłoki'!$I$21</f>
        <v>99</v>
      </c>
      <c r="AE129" s="45">
        <v>0</v>
      </c>
    </row>
    <row r="130" spans="1:31" ht="16.5" thickTop="1" thickBot="1" x14ac:dyDescent="0.3">
      <c r="A130" s="30">
        <v>8</v>
      </c>
      <c r="B130" s="1" t="s">
        <v>13</v>
      </c>
      <c r="C130" s="2">
        <v>42</v>
      </c>
      <c r="D130" s="2">
        <v>3</v>
      </c>
      <c r="E130" s="20">
        <f t="shared" si="88"/>
        <v>237</v>
      </c>
      <c r="F130" s="44">
        <f>'liczba dni zwłoki'!$E$12</f>
        <v>240</v>
      </c>
      <c r="G130" s="44">
        <f>'liczba dni zwłoki'!$F$12</f>
        <v>132</v>
      </c>
      <c r="H130" s="47">
        <f t="shared" si="78"/>
        <v>22</v>
      </c>
      <c r="I130" s="45">
        <f>'liczba dni zwłoki'!$H$12</f>
        <v>144</v>
      </c>
      <c r="J130" s="45">
        <f>'liczba dni zwłoki'!$I$12</f>
        <v>130</v>
      </c>
      <c r="K130" s="46">
        <f t="shared" si="79"/>
        <v>16</v>
      </c>
      <c r="L130" s="156">
        <f t="shared" si="89"/>
        <v>1.0675105485232068</v>
      </c>
      <c r="M130" s="157">
        <f t="shared" si="81"/>
        <v>222.01185770750988</v>
      </c>
      <c r="N130" s="158">
        <f t="shared" si="82"/>
        <v>14.988142292490124</v>
      </c>
      <c r="O130" s="158">
        <f t="shared" si="83"/>
        <v>237</v>
      </c>
      <c r="P130" s="158">
        <f t="shared" si="84"/>
        <v>237</v>
      </c>
      <c r="Q130" s="158"/>
      <c r="S130" s="30">
        <v>18</v>
      </c>
      <c r="T130" s="1" t="s">
        <v>190</v>
      </c>
      <c r="U130" s="113">
        <v>43</v>
      </c>
      <c r="V130" s="81">
        <v>0</v>
      </c>
      <c r="W130" s="113">
        <v>3</v>
      </c>
      <c r="X130" s="82">
        <v>0</v>
      </c>
      <c r="Y130" s="20">
        <f t="shared" si="85"/>
        <v>288</v>
      </c>
      <c r="Z130" s="44">
        <f>'liczba dni zwłoki'!$E$22</f>
        <v>0</v>
      </c>
      <c r="AA130" s="44">
        <f>'liczba dni zwłoki'!$F$22</f>
        <v>69</v>
      </c>
      <c r="AB130" s="43">
        <v>0</v>
      </c>
      <c r="AC130" s="45">
        <f>'liczba dni zwłoki'!$H$22</f>
        <v>0</v>
      </c>
      <c r="AD130" s="45">
        <f>'liczba dni zwłoki'!$I$22</f>
        <v>69</v>
      </c>
      <c r="AE130" s="45">
        <v>0</v>
      </c>
    </row>
    <row r="131" spans="1:31" ht="16.5" thickTop="1" thickBot="1" x14ac:dyDescent="0.3">
      <c r="A131" s="30">
        <v>9</v>
      </c>
      <c r="B131" s="1" t="s">
        <v>14</v>
      </c>
      <c r="C131" s="2">
        <v>42</v>
      </c>
      <c r="D131" s="2">
        <v>3</v>
      </c>
      <c r="E131" s="20">
        <f t="shared" si="88"/>
        <v>237</v>
      </c>
      <c r="F131" s="44">
        <f>'liczba dni zwłoki'!$E$13</f>
        <v>212</v>
      </c>
      <c r="G131" s="44">
        <f>'liczba dni zwłoki'!$F$13</f>
        <v>132</v>
      </c>
      <c r="H131" s="47">
        <f t="shared" si="78"/>
        <v>21</v>
      </c>
      <c r="I131" s="45">
        <f>'liczba dni zwłoki'!$H$13</f>
        <v>144</v>
      </c>
      <c r="J131" s="45">
        <f>'liczba dni zwłoki'!$I$13</f>
        <v>130</v>
      </c>
      <c r="K131" s="46">
        <f t="shared" si="79"/>
        <v>16</v>
      </c>
      <c r="L131" s="156">
        <f t="shared" si="89"/>
        <v>1.0675105485232068</v>
      </c>
      <c r="M131" s="157">
        <f t="shared" si="81"/>
        <v>222.01185770750988</v>
      </c>
      <c r="N131" s="158">
        <f t="shared" si="82"/>
        <v>14.988142292490124</v>
      </c>
      <c r="O131" s="158">
        <f t="shared" si="83"/>
        <v>237</v>
      </c>
      <c r="P131" s="158">
        <f t="shared" si="84"/>
        <v>237</v>
      </c>
      <c r="Q131" s="158"/>
      <c r="S131" s="30">
        <v>19</v>
      </c>
      <c r="T131" s="1" t="s">
        <v>240</v>
      </c>
      <c r="U131" s="17">
        <v>42</v>
      </c>
      <c r="V131" s="17">
        <v>0</v>
      </c>
      <c r="W131" s="2">
        <v>3</v>
      </c>
      <c r="X131" s="2">
        <v>0</v>
      </c>
      <c r="Y131" s="20">
        <f t="shared" si="85"/>
        <v>282</v>
      </c>
      <c r="Z131" s="44">
        <f>'liczba dni zwłoki'!$E$23</f>
        <v>0</v>
      </c>
      <c r="AA131" s="44">
        <f>'liczba dni zwłoki'!$F$23</f>
        <v>36</v>
      </c>
      <c r="AB131" s="43">
        <v>0</v>
      </c>
      <c r="AC131" s="45">
        <f>'liczba dni zwłoki'!$H$23</f>
        <v>0</v>
      </c>
      <c r="AD131" s="45">
        <f>'liczba dni zwłoki'!$I$23</f>
        <v>36</v>
      </c>
      <c r="AE131" s="45">
        <v>0</v>
      </c>
    </row>
    <row r="132" spans="1:31" ht="16.5" thickTop="1" thickBot="1" x14ac:dyDescent="0.3">
      <c r="A132" s="30">
        <v>10</v>
      </c>
      <c r="B132" s="1" t="s">
        <v>36</v>
      </c>
      <c r="C132" s="2">
        <v>42</v>
      </c>
      <c r="D132" s="22">
        <v>3</v>
      </c>
      <c r="E132" s="23">
        <f t="shared" si="88"/>
        <v>237</v>
      </c>
      <c r="F132" s="44">
        <f>'liczba dni zwłoki'!$E$14</f>
        <v>181</v>
      </c>
      <c r="G132" s="44">
        <f>'liczba dni zwłoki'!$F$14</f>
        <v>132</v>
      </c>
      <c r="H132" s="47">
        <f t="shared" si="78"/>
        <v>19</v>
      </c>
      <c r="I132" s="45">
        <f>'liczba dni zwłoki'!$H$14</f>
        <v>138</v>
      </c>
      <c r="J132" s="45">
        <f>'liczba dni zwłoki'!$I$14</f>
        <v>130</v>
      </c>
      <c r="K132" s="46">
        <f t="shared" si="79"/>
        <v>16</v>
      </c>
      <c r="L132" s="156">
        <f t="shared" si="89"/>
        <v>1.0675105485232068</v>
      </c>
      <c r="M132" s="157">
        <f t="shared" si="81"/>
        <v>222.01185770750988</v>
      </c>
      <c r="N132" s="158">
        <f t="shared" si="82"/>
        <v>14.988142292490124</v>
      </c>
      <c r="O132" s="158">
        <f t="shared" si="83"/>
        <v>237</v>
      </c>
      <c r="P132" s="158">
        <f>O132-Q132</f>
        <v>51.376153482652171</v>
      </c>
      <c r="Q132" s="158">
        <f>N133</f>
        <v>185.62384651734783</v>
      </c>
      <c r="X132" s="24" t="s">
        <v>47</v>
      </c>
      <c r="Y132" s="33">
        <f>SUM(Y123:Y131)</f>
        <v>2502</v>
      </c>
      <c r="Z132" s="33"/>
      <c r="AA132" s="33"/>
      <c r="AB132" s="34">
        <f>SUM(AB123:AB131)</f>
        <v>81</v>
      </c>
      <c r="AC132" s="34"/>
      <c r="AD132" s="34"/>
      <c r="AE132" s="34">
        <f>SUM(AE123:AE131)</f>
        <v>65</v>
      </c>
    </row>
    <row r="133" spans="1:31" ht="16.5" thickTop="1" thickBot="1" x14ac:dyDescent="0.3">
      <c r="A133" s="12"/>
      <c r="B133" s="13"/>
      <c r="C133" s="14"/>
      <c r="D133" s="24" t="s">
        <v>47</v>
      </c>
      <c r="E133" s="35">
        <f>SUM(E123:E132)</f>
        <v>2380</v>
      </c>
      <c r="F133" s="35"/>
      <c r="G133" s="35"/>
      <c r="H133" s="25">
        <f>SUM(H123:H132)</f>
        <v>274</v>
      </c>
      <c r="I133" s="25"/>
      <c r="J133" s="25"/>
      <c r="K133" s="25">
        <f t="shared" ref="K133" si="90">SUM(K123:K132)</f>
        <v>202</v>
      </c>
      <c r="L133" s="155"/>
      <c r="M133" s="159">
        <f>SUM(M123:M132)</f>
        <v>2194.3761534826522</v>
      </c>
      <c r="N133" s="159">
        <f t="shared" si="82"/>
        <v>185.62384651734783</v>
      </c>
      <c r="O133" s="159">
        <f t="shared" si="83"/>
        <v>2380</v>
      </c>
      <c r="P133" s="159">
        <f>SUM(P123:P132)</f>
        <v>2194.3761534826522</v>
      </c>
      <c r="Q133" s="159">
        <f>SUM(Q123:Q132)</f>
        <v>185.62384651734783</v>
      </c>
    </row>
    <row r="134" spans="1:31" ht="52.5" customHeight="1" thickTop="1" x14ac:dyDescent="0.25">
      <c r="A134" s="3"/>
      <c r="B134" s="8"/>
      <c r="C134" s="4"/>
      <c r="D134" s="4"/>
      <c r="E134" s="15"/>
      <c r="F134" s="50"/>
      <c r="G134" s="50"/>
      <c r="H134" s="51"/>
      <c r="I134" s="51"/>
      <c r="J134" s="51"/>
      <c r="K134" s="51"/>
      <c r="L134" s="51"/>
      <c r="M134" s="51"/>
      <c r="N134" s="51"/>
      <c r="O134" s="51"/>
      <c r="P134" s="51"/>
      <c r="Q134" s="51"/>
    </row>
    <row r="135" spans="1:31" ht="18.75" x14ac:dyDescent="0.3">
      <c r="A135" s="198" t="s">
        <v>172</v>
      </c>
      <c r="B135" s="198"/>
      <c r="C135" s="198"/>
      <c r="D135" s="198"/>
      <c r="E135" s="198"/>
      <c r="F135" s="198"/>
      <c r="G135" s="198"/>
      <c r="H135" s="198"/>
      <c r="I135" s="198"/>
      <c r="J135" s="198"/>
      <c r="K135" s="198"/>
      <c r="L135" s="134"/>
      <c r="M135" s="134"/>
      <c r="N135" s="134"/>
      <c r="O135" s="134"/>
      <c r="P135" s="134"/>
      <c r="Q135" s="134"/>
      <c r="R135" s="132"/>
      <c r="S135" s="198" t="s">
        <v>172</v>
      </c>
      <c r="T135" s="198"/>
      <c r="U135" s="198"/>
      <c r="V135" s="198"/>
      <c r="W135" s="198"/>
      <c r="X135" s="198"/>
      <c r="Y135" s="198"/>
      <c r="Z135" s="198"/>
      <c r="AA135" s="198"/>
      <c r="AB135" s="198"/>
      <c r="AC135" s="198"/>
      <c r="AD135" s="198"/>
      <c r="AE135" s="198"/>
    </row>
    <row r="136" spans="1:31" ht="15.75" thickBot="1" x14ac:dyDescent="0.3">
      <c r="C136" s="42"/>
      <c r="D136" s="42"/>
      <c r="H136" s="11"/>
      <c r="I136" s="11"/>
      <c r="J136" s="11"/>
      <c r="K136" s="11"/>
      <c r="L136" s="11"/>
      <c r="M136" s="11"/>
      <c r="N136" s="11"/>
      <c r="O136" s="11"/>
      <c r="P136" s="11"/>
      <c r="Q136" s="11"/>
    </row>
    <row r="137" spans="1:31" ht="39.75" customHeight="1" thickTop="1" thickBot="1" x14ac:dyDescent="0.3">
      <c r="F137" s="187" t="s">
        <v>152</v>
      </c>
      <c r="G137" s="188"/>
      <c r="H137" s="189"/>
      <c r="I137" s="174" t="s">
        <v>151</v>
      </c>
      <c r="J137" s="175"/>
      <c r="K137" s="176"/>
      <c r="L137" s="153"/>
      <c r="M137" s="153"/>
      <c r="N137" s="153"/>
      <c r="O137" s="153"/>
      <c r="P137" s="153"/>
      <c r="Q137" s="153"/>
      <c r="Z137" s="187" t="s">
        <v>152</v>
      </c>
      <c r="AA137" s="188"/>
      <c r="AB137" s="189"/>
      <c r="AC137" s="174" t="s">
        <v>151</v>
      </c>
      <c r="AD137" s="175"/>
      <c r="AE137" s="176"/>
    </row>
    <row r="138" spans="1:31" ht="45.75" customHeight="1" thickTop="1" thickBot="1" x14ac:dyDescent="0.3">
      <c r="A138" s="177" t="s">
        <v>0</v>
      </c>
      <c r="B138" s="179" t="s">
        <v>1</v>
      </c>
      <c r="C138" s="183" t="s">
        <v>2</v>
      </c>
      <c r="D138" s="184"/>
      <c r="E138" s="181" t="s">
        <v>3</v>
      </c>
      <c r="F138" s="190" t="s">
        <v>38</v>
      </c>
      <c r="G138" s="191"/>
      <c r="H138" s="185" t="s">
        <v>37</v>
      </c>
      <c r="I138" s="192" t="s">
        <v>150</v>
      </c>
      <c r="J138" s="193"/>
      <c r="K138" s="173" t="s">
        <v>48</v>
      </c>
      <c r="L138" s="166" t="s">
        <v>243</v>
      </c>
      <c r="M138" s="168" t="s">
        <v>241</v>
      </c>
      <c r="N138" s="168" t="s">
        <v>185</v>
      </c>
      <c r="O138" s="168" t="s">
        <v>183</v>
      </c>
      <c r="P138" s="168" t="s">
        <v>244</v>
      </c>
      <c r="Q138" s="168" t="s">
        <v>245</v>
      </c>
      <c r="S138" s="177" t="s">
        <v>0</v>
      </c>
      <c r="T138" s="179" t="s">
        <v>1</v>
      </c>
      <c r="U138" s="194" t="s">
        <v>2</v>
      </c>
      <c r="V138" s="195"/>
      <c r="W138" s="195"/>
      <c r="X138" s="196"/>
      <c r="Y138" s="181" t="s">
        <v>3</v>
      </c>
      <c r="Z138" s="197" t="s">
        <v>38</v>
      </c>
      <c r="AA138" s="197"/>
      <c r="AB138" s="185" t="s">
        <v>37</v>
      </c>
      <c r="AC138" s="192" t="s">
        <v>150</v>
      </c>
      <c r="AD138" s="193"/>
      <c r="AE138" s="171" t="s">
        <v>48</v>
      </c>
    </row>
    <row r="139" spans="1:31" ht="15.75" customHeight="1" thickTop="1" thickBot="1" x14ac:dyDescent="0.3">
      <c r="A139" s="178"/>
      <c r="B139" s="180"/>
      <c r="C139" s="19" t="s">
        <v>4</v>
      </c>
      <c r="D139" s="19" t="s">
        <v>5</v>
      </c>
      <c r="E139" s="182"/>
      <c r="F139" s="78" t="s">
        <v>197</v>
      </c>
      <c r="G139" s="78" t="s">
        <v>198</v>
      </c>
      <c r="H139" s="186"/>
      <c r="I139" s="80" t="s">
        <v>197</v>
      </c>
      <c r="J139" s="79" t="s">
        <v>198</v>
      </c>
      <c r="K139" s="173"/>
      <c r="L139" s="167"/>
      <c r="M139" s="169"/>
      <c r="N139" s="169"/>
      <c r="O139" s="169"/>
      <c r="P139" s="169"/>
      <c r="Q139" s="169"/>
      <c r="S139" s="178"/>
      <c r="T139" s="180"/>
      <c r="U139" s="28" t="s">
        <v>44</v>
      </c>
      <c r="V139" s="19" t="s">
        <v>4</v>
      </c>
      <c r="W139" s="29" t="s">
        <v>45</v>
      </c>
      <c r="X139" s="19" t="s">
        <v>5</v>
      </c>
      <c r="Y139" s="182"/>
      <c r="Z139" s="78" t="s">
        <v>197</v>
      </c>
      <c r="AA139" s="52" t="s">
        <v>198</v>
      </c>
      <c r="AB139" s="186"/>
      <c r="AC139" s="79" t="s">
        <v>197</v>
      </c>
      <c r="AD139" s="80" t="s">
        <v>198</v>
      </c>
      <c r="AE139" s="172"/>
    </row>
    <row r="140" spans="1:31" ht="16.5" thickTop="1" thickBot="1" x14ac:dyDescent="0.3">
      <c r="A140" s="30">
        <v>1</v>
      </c>
      <c r="B140" s="1" t="s">
        <v>6</v>
      </c>
      <c r="C140" s="2">
        <v>78</v>
      </c>
      <c r="D140" s="2">
        <v>4</v>
      </c>
      <c r="E140" s="20">
        <f>C140*5+D140*9</f>
        <v>426</v>
      </c>
      <c r="F140" s="44">
        <f>'liczba dni zwłoki'!$E$5</f>
        <v>455</v>
      </c>
      <c r="G140" s="44">
        <f>'liczba dni zwłoki'!$F$5</f>
        <v>132</v>
      </c>
      <c r="H140" s="47">
        <f>ROUND(((E140*0.1*F140)/365)+((E140*0.08*G140)/365),0)</f>
        <v>65</v>
      </c>
      <c r="I140" s="45">
        <f>'liczba dni zwłoki'!$H$5</f>
        <v>323</v>
      </c>
      <c r="J140" s="45">
        <f>'liczba dni zwłoki'!$I$5</f>
        <v>130</v>
      </c>
      <c r="K140" s="46">
        <f>ROUND((((E140*0.1*I140)/365)+((E140*0.08*J140)/365)),0)</f>
        <v>50</v>
      </c>
      <c r="L140" s="156">
        <f>(E140+K140)/E140</f>
        <v>1.1173708920187793</v>
      </c>
      <c r="M140" s="157">
        <f>E140/L140</f>
        <v>381.25210084033614</v>
      </c>
      <c r="N140" s="158">
        <f>E140-M140</f>
        <v>44.747899159663859</v>
      </c>
      <c r="O140" s="158">
        <f>M140+N140</f>
        <v>426</v>
      </c>
      <c r="P140" s="158">
        <f>O140</f>
        <v>426</v>
      </c>
      <c r="Q140" s="158"/>
      <c r="S140" s="30">
        <v>11</v>
      </c>
      <c r="T140" s="1" t="s">
        <v>39</v>
      </c>
      <c r="U140" s="114">
        <v>81</v>
      </c>
      <c r="V140" s="81">
        <v>0</v>
      </c>
      <c r="W140" s="114">
        <v>4</v>
      </c>
      <c r="X140" s="82">
        <v>0</v>
      </c>
      <c r="Y140" s="20">
        <f>U140*6+V140*5+W140*10+X140*9</f>
        <v>526</v>
      </c>
      <c r="Z140" s="44">
        <f>'liczba dni zwłoki'!$E$15</f>
        <v>149</v>
      </c>
      <c r="AA140" s="44">
        <f>'liczba dni zwłoki'!$F$15</f>
        <v>132</v>
      </c>
      <c r="AB140" s="43">
        <f>ROUND((((Y140*0.1*Z140)/365)+((Y140*0.08*AA140)/365)),0)</f>
        <v>37</v>
      </c>
      <c r="AC140" s="45">
        <f>'liczba dni zwłoki'!$H$15</f>
        <v>106</v>
      </c>
      <c r="AD140" s="45">
        <f>'liczba dni zwłoki'!$I$15</f>
        <v>130</v>
      </c>
      <c r="AE140" s="45">
        <f>ROUND((((Y140*0.1*AC140)/365)+((Y140*0.08*AD140)/365)),0)</f>
        <v>30</v>
      </c>
    </row>
    <row r="141" spans="1:31" ht="16.5" thickTop="1" thickBot="1" x14ac:dyDescent="0.3">
      <c r="A141" s="30">
        <v>2</v>
      </c>
      <c r="B141" s="1" t="s">
        <v>7</v>
      </c>
      <c r="C141" s="2">
        <v>80</v>
      </c>
      <c r="D141" s="2">
        <v>4</v>
      </c>
      <c r="E141" s="20">
        <f>+C141*5+D141*9</f>
        <v>436</v>
      </c>
      <c r="F141" s="44">
        <f>'liczba dni zwłoki'!$E$6</f>
        <v>422</v>
      </c>
      <c r="G141" s="44">
        <f>'liczba dni zwłoki'!$F$6</f>
        <v>132</v>
      </c>
      <c r="H141" s="47">
        <f t="shared" ref="H141:H149" si="91">ROUND(((E141*0.1*F141)/365)+((E141*0.08*G141)/365),0)</f>
        <v>63</v>
      </c>
      <c r="I141" s="45">
        <f>'liczba dni zwłoki'!$H$6</f>
        <v>290</v>
      </c>
      <c r="J141" s="45">
        <f>'liczba dni zwłoki'!$I$6</f>
        <v>130</v>
      </c>
      <c r="K141" s="46">
        <f t="shared" ref="K141:K149" si="92">ROUND((((E141*0.1*I141)/365)+((E141*0.08*J141)/365)),0)</f>
        <v>47</v>
      </c>
      <c r="L141" s="156">
        <f t="shared" ref="L141:L144" si="93">(E141+K141)/E141</f>
        <v>1.1077981651376148</v>
      </c>
      <c r="M141" s="157">
        <f t="shared" ref="M141:M148" si="94">E141/L141</f>
        <v>393.57349896480326</v>
      </c>
      <c r="N141" s="158">
        <f t="shared" ref="N141:N150" si="95">E141-M141</f>
        <v>42.426501035196736</v>
      </c>
      <c r="O141" s="158">
        <f t="shared" ref="O141:O150" si="96">M141+N141</f>
        <v>436</v>
      </c>
      <c r="P141" s="158">
        <f t="shared" ref="P141:P148" si="97">O141</f>
        <v>436</v>
      </c>
      <c r="Q141" s="158"/>
      <c r="S141" s="30">
        <v>12</v>
      </c>
      <c r="T141" s="1" t="s">
        <v>40</v>
      </c>
      <c r="U141" s="114">
        <v>81</v>
      </c>
      <c r="V141" s="81">
        <v>0</v>
      </c>
      <c r="W141" s="114">
        <v>4</v>
      </c>
      <c r="X141" s="82">
        <v>0</v>
      </c>
      <c r="Y141" s="20">
        <f t="shared" ref="Y141:Y148" si="98">U141*6+V141*5+W141*10+X141*9</f>
        <v>526</v>
      </c>
      <c r="Z141" s="44">
        <f>'liczba dni zwłoki'!$E$16</f>
        <v>120</v>
      </c>
      <c r="AA141" s="44">
        <f>'liczba dni zwłoki'!$F$16</f>
        <v>132</v>
      </c>
      <c r="AB141" s="43">
        <f t="shared" ref="AB141:AB147" si="99">ROUND((((Y141*0.1*Z141)/365)+((Y141*0.08*AA141)/365)),0)</f>
        <v>33</v>
      </c>
      <c r="AC141" s="45">
        <f>'liczba dni zwłoki'!$H$16</f>
        <v>77</v>
      </c>
      <c r="AD141" s="45">
        <f>'liczba dni zwłoki'!$I$16</f>
        <v>130</v>
      </c>
      <c r="AE141" s="45">
        <f t="shared" ref="AE141:AE147" si="100">ROUND((((Y141*0.1*AC141)/365)+((Y141*0.08*AD141)/365)),0)</f>
        <v>26</v>
      </c>
    </row>
    <row r="142" spans="1:31" ht="16.5" thickTop="1" thickBot="1" x14ac:dyDescent="0.3">
      <c r="A142" s="30">
        <v>3</v>
      </c>
      <c r="B142" s="1" t="s">
        <v>8</v>
      </c>
      <c r="C142" s="2">
        <v>81</v>
      </c>
      <c r="D142" s="2">
        <v>4</v>
      </c>
      <c r="E142" s="20">
        <f>C142*5+D142*9</f>
        <v>441</v>
      </c>
      <c r="F142" s="44">
        <f>'liczba dni zwłoki'!$E$7</f>
        <v>393</v>
      </c>
      <c r="G142" s="44">
        <f>'liczba dni zwłoki'!$F$7</f>
        <v>132</v>
      </c>
      <c r="H142" s="47">
        <f t="shared" si="91"/>
        <v>60</v>
      </c>
      <c r="I142" s="45">
        <f>'liczba dni zwłoki'!$H$7</f>
        <v>261</v>
      </c>
      <c r="J142" s="45">
        <f>'liczba dni zwłoki'!$I$7</f>
        <v>130</v>
      </c>
      <c r="K142" s="46">
        <f t="shared" si="92"/>
        <v>44</v>
      </c>
      <c r="L142" s="156">
        <f t="shared" si="93"/>
        <v>1.0997732426303855</v>
      </c>
      <c r="M142" s="157">
        <f t="shared" si="94"/>
        <v>400.99175257731957</v>
      </c>
      <c r="N142" s="158">
        <f t="shared" si="95"/>
        <v>40.008247422680427</v>
      </c>
      <c r="O142" s="158">
        <f t="shared" si="96"/>
        <v>441</v>
      </c>
      <c r="P142" s="158">
        <f t="shared" si="97"/>
        <v>441</v>
      </c>
      <c r="Q142" s="158"/>
      <c r="S142" s="30">
        <v>13</v>
      </c>
      <c r="T142" s="1" t="s">
        <v>41</v>
      </c>
      <c r="U142" s="114">
        <v>81</v>
      </c>
      <c r="V142" s="81">
        <v>0</v>
      </c>
      <c r="W142" s="114">
        <v>4</v>
      </c>
      <c r="X142" s="82">
        <v>0</v>
      </c>
      <c r="Y142" s="20">
        <f t="shared" si="98"/>
        <v>526</v>
      </c>
      <c r="Z142" s="44">
        <f>'liczba dni zwłoki'!$E$17</f>
        <v>90</v>
      </c>
      <c r="AA142" s="44">
        <f>'liczba dni zwłoki'!$F$17</f>
        <v>132</v>
      </c>
      <c r="AB142" s="43">
        <f t="shared" si="99"/>
        <v>28</v>
      </c>
      <c r="AC142" s="45">
        <f>'liczba dni zwłoki'!$H$17</f>
        <v>47</v>
      </c>
      <c r="AD142" s="45">
        <f>'liczba dni zwłoki'!$I$17</f>
        <v>130</v>
      </c>
      <c r="AE142" s="45">
        <f t="shared" si="100"/>
        <v>22</v>
      </c>
    </row>
    <row r="143" spans="1:31" ht="16.5" thickTop="1" thickBot="1" x14ac:dyDescent="0.3">
      <c r="A143" s="30">
        <v>4</v>
      </c>
      <c r="B143" s="1" t="s">
        <v>9</v>
      </c>
      <c r="C143" s="2">
        <v>81</v>
      </c>
      <c r="D143" s="2">
        <v>4</v>
      </c>
      <c r="E143" s="20">
        <f>C143*5+D143*9</f>
        <v>441</v>
      </c>
      <c r="F143" s="44">
        <f>'liczba dni zwłoki'!$E$8</f>
        <v>363</v>
      </c>
      <c r="G143" s="44">
        <f>'liczba dni zwłoki'!$F$8</f>
        <v>132</v>
      </c>
      <c r="H143" s="47">
        <f t="shared" si="91"/>
        <v>57</v>
      </c>
      <c r="I143" s="45">
        <f>'liczba dni zwłoki'!$H$8</f>
        <v>231</v>
      </c>
      <c r="J143" s="45">
        <f>'liczba dni zwłoki'!$I$8</f>
        <v>130</v>
      </c>
      <c r="K143" s="46">
        <f t="shared" si="92"/>
        <v>40</v>
      </c>
      <c r="L143" s="156">
        <f t="shared" si="93"/>
        <v>1.090702947845805</v>
      </c>
      <c r="M143" s="157">
        <f t="shared" si="94"/>
        <v>404.32640332640329</v>
      </c>
      <c r="N143" s="158">
        <f t="shared" si="95"/>
        <v>36.673596673596705</v>
      </c>
      <c r="O143" s="158">
        <f t="shared" si="96"/>
        <v>441</v>
      </c>
      <c r="P143" s="158">
        <f t="shared" si="97"/>
        <v>441</v>
      </c>
      <c r="Q143" s="158"/>
      <c r="S143" s="30">
        <v>14</v>
      </c>
      <c r="T143" s="1" t="s">
        <v>42</v>
      </c>
      <c r="U143" s="114">
        <v>81</v>
      </c>
      <c r="V143" s="81">
        <v>0</v>
      </c>
      <c r="W143" s="114">
        <v>4</v>
      </c>
      <c r="X143" s="82">
        <v>0</v>
      </c>
      <c r="Y143" s="20">
        <f t="shared" si="98"/>
        <v>526</v>
      </c>
      <c r="Z143" s="44">
        <f>'liczba dni zwłoki'!$E$18</f>
        <v>58</v>
      </c>
      <c r="AA143" s="44">
        <f>'liczba dni zwłoki'!$F$18</f>
        <v>132</v>
      </c>
      <c r="AB143" s="43">
        <f t="shared" si="99"/>
        <v>24</v>
      </c>
      <c r="AC143" s="45">
        <f>'liczba dni zwłoki'!$H$18</f>
        <v>15</v>
      </c>
      <c r="AD143" s="45">
        <f>'liczba dni zwłoki'!$I$18</f>
        <v>130</v>
      </c>
      <c r="AE143" s="45">
        <f t="shared" si="100"/>
        <v>17</v>
      </c>
    </row>
    <row r="144" spans="1:31" ht="16.5" thickTop="1" thickBot="1" x14ac:dyDescent="0.3">
      <c r="A144" s="30">
        <v>5</v>
      </c>
      <c r="B144" s="1" t="s">
        <v>10</v>
      </c>
      <c r="C144" s="2">
        <v>81</v>
      </c>
      <c r="D144" s="2">
        <v>4</v>
      </c>
      <c r="E144" s="20">
        <f t="shared" ref="E144:E149" si="101">C144*5+D144*9</f>
        <v>441</v>
      </c>
      <c r="F144" s="44">
        <f>'liczba dni zwłoki'!$E$9</f>
        <v>330</v>
      </c>
      <c r="G144" s="44">
        <f>'liczba dni zwłoki'!$F$9</f>
        <v>132</v>
      </c>
      <c r="H144" s="47">
        <f t="shared" si="91"/>
        <v>53</v>
      </c>
      <c r="I144" s="45">
        <f>'liczba dni zwłoki'!$H$9</f>
        <v>198</v>
      </c>
      <c r="J144" s="45">
        <f>'liczba dni zwłoki'!$I$9</f>
        <v>130</v>
      </c>
      <c r="K144" s="46">
        <f t="shared" si="92"/>
        <v>36</v>
      </c>
      <c r="L144" s="156">
        <f t="shared" si="93"/>
        <v>1.0816326530612246</v>
      </c>
      <c r="M144" s="157">
        <f t="shared" si="94"/>
        <v>407.71698113207543</v>
      </c>
      <c r="N144" s="158">
        <f t="shared" si="95"/>
        <v>33.283018867924568</v>
      </c>
      <c r="O144" s="158">
        <f t="shared" si="96"/>
        <v>441</v>
      </c>
      <c r="P144" s="158">
        <f t="shared" si="97"/>
        <v>441</v>
      </c>
      <c r="Q144" s="158"/>
      <c r="S144" s="30">
        <v>15</v>
      </c>
      <c r="T144" s="1" t="s">
        <v>43</v>
      </c>
      <c r="U144" s="114">
        <v>81</v>
      </c>
      <c r="V144" s="81">
        <v>0</v>
      </c>
      <c r="W144" s="114">
        <v>4</v>
      </c>
      <c r="X144" s="82">
        <v>0</v>
      </c>
      <c r="Y144" s="20">
        <f t="shared" si="98"/>
        <v>526</v>
      </c>
      <c r="Z144" s="44">
        <f>'liczba dni zwłoki'!$E$19</f>
        <v>28</v>
      </c>
      <c r="AA144" s="44">
        <f>'liczba dni zwłoki'!$F$19</f>
        <v>132</v>
      </c>
      <c r="AB144" s="43">
        <f t="shared" si="99"/>
        <v>19</v>
      </c>
      <c r="AC144" s="45">
        <f>'liczba dni zwłoki'!$H$19</f>
        <v>0</v>
      </c>
      <c r="AD144" s="45">
        <f>'liczba dni zwłoki'!$I$19</f>
        <v>130</v>
      </c>
      <c r="AE144" s="45">
        <f t="shared" si="100"/>
        <v>15</v>
      </c>
    </row>
    <row r="145" spans="1:31" ht="16.5" thickTop="1" thickBot="1" x14ac:dyDescent="0.3">
      <c r="A145" s="30">
        <v>6</v>
      </c>
      <c r="B145" s="1" t="s">
        <v>11</v>
      </c>
      <c r="C145" s="2">
        <v>81</v>
      </c>
      <c r="D145" s="2">
        <v>4</v>
      </c>
      <c r="E145" s="20">
        <f t="shared" si="101"/>
        <v>441</v>
      </c>
      <c r="F145" s="44">
        <f>'liczba dni zwłoki'!$E$10</f>
        <v>302</v>
      </c>
      <c r="G145" s="44">
        <f>'liczba dni zwłoki'!$F$10</f>
        <v>132</v>
      </c>
      <c r="H145" s="47">
        <f t="shared" si="91"/>
        <v>49</v>
      </c>
      <c r="I145" s="45">
        <f>'liczba dni zwłoki'!$H$10</f>
        <v>170</v>
      </c>
      <c r="J145" s="45">
        <f>'liczba dni zwłoki'!$I$10</f>
        <v>130</v>
      </c>
      <c r="K145" s="46">
        <f t="shared" si="92"/>
        <v>33</v>
      </c>
      <c r="L145" s="156">
        <f>(E145+K145)/E145</f>
        <v>1.0748299319727892</v>
      </c>
      <c r="M145" s="157">
        <f t="shared" si="94"/>
        <v>410.29746835443035</v>
      </c>
      <c r="N145" s="158">
        <f t="shared" si="95"/>
        <v>30.70253164556965</v>
      </c>
      <c r="O145" s="158">
        <f t="shared" si="96"/>
        <v>441</v>
      </c>
      <c r="P145" s="158">
        <f t="shared" si="97"/>
        <v>441</v>
      </c>
      <c r="Q145" s="158"/>
      <c r="S145" s="30">
        <v>16</v>
      </c>
      <c r="T145" s="1" t="s">
        <v>188</v>
      </c>
      <c r="U145" s="114">
        <v>81</v>
      </c>
      <c r="V145" s="81">
        <v>0</v>
      </c>
      <c r="W145" s="114">
        <v>4</v>
      </c>
      <c r="X145" s="82">
        <v>0</v>
      </c>
      <c r="Y145" s="20">
        <f t="shared" si="98"/>
        <v>526</v>
      </c>
      <c r="Z145" s="44">
        <f>'liczba dni zwłoki'!$E$20</f>
        <v>0</v>
      </c>
      <c r="AA145" s="44">
        <f>'liczba dni zwłoki'!$F$20</f>
        <v>130</v>
      </c>
      <c r="AB145" s="43">
        <f t="shared" si="99"/>
        <v>15</v>
      </c>
      <c r="AC145" s="45">
        <f>'liczba dni zwłoki'!$H$20</f>
        <v>0</v>
      </c>
      <c r="AD145" s="45">
        <f>'liczba dni zwłoki'!$I$20</f>
        <v>129</v>
      </c>
      <c r="AE145" s="45">
        <f t="shared" si="100"/>
        <v>15</v>
      </c>
    </row>
    <row r="146" spans="1:31" ht="16.5" thickTop="1" thickBot="1" x14ac:dyDescent="0.3">
      <c r="A146" s="30">
        <v>7</v>
      </c>
      <c r="B146" s="1" t="s">
        <v>12</v>
      </c>
      <c r="C146" s="2">
        <v>81</v>
      </c>
      <c r="D146" s="2">
        <v>4</v>
      </c>
      <c r="E146" s="20">
        <f t="shared" si="101"/>
        <v>441</v>
      </c>
      <c r="F146" s="44">
        <f>'liczba dni zwłoki'!$E$11</f>
        <v>271</v>
      </c>
      <c r="G146" s="44">
        <f>'liczba dni zwłoki'!$F$11</f>
        <v>132</v>
      </c>
      <c r="H146" s="47">
        <f t="shared" si="91"/>
        <v>46</v>
      </c>
      <c r="I146" s="45">
        <f>'liczba dni zwłoki'!$H$11</f>
        <v>144</v>
      </c>
      <c r="J146" s="45">
        <f>'liczba dni zwłoki'!$I$11</f>
        <v>130</v>
      </c>
      <c r="K146" s="46">
        <f t="shared" si="92"/>
        <v>30</v>
      </c>
      <c r="L146" s="156">
        <f t="shared" ref="L146:L149" si="102">(E146+K146)/E146</f>
        <v>1.0680272108843538</v>
      </c>
      <c r="M146" s="157">
        <f t="shared" si="94"/>
        <v>412.91082802547766</v>
      </c>
      <c r="N146" s="158">
        <f t="shared" si="95"/>
        <v>28.089171974522344</v>
      </c>
      <c r="O146" s="158">
        <f t="shared" si="96"/>
        <v>441</v>
      </c>
      <c r="P146" s="158">
        <f t="shared" si="97"/>
        <v>441</v>
      </c>
      <c r="Q146" s="158"/>
      <c r="S146" s="30">
        <v>17</v>
      </c>
      <c r="T146" s="1" t="s">
        <v>189</v>
      </c>
      <c r="U146" s="114">
        <v>81</v>
      </c>
      <c r="V146" s="81">
        <v>0</v>
      </c>
      <c r="W146" s="114">
        <v>4</v>
      </c>
      <c r="X146" s="82">
        <v>0</v>
      </c>
      <c r="Y146" s="20">
        <f t="shared" si="98"/>
        <v>526</v>
      </c>
      <c r="Z146" s="44">
        <f>'liczba dni zwłoki'!$E$21</f>
        <v>0</v>
      </c>
      <c r="AA146" s="44">
        <f>'liczba dni zwłoki'!$F$21</f>
        <v>99</v>
      </c>
      <c r="AB146" s="43">
        <f t="shared" si="99"/>
        <v>11</v>
      </c>
      <c r="AC146" s="45">
        <f>'liczba dni zwłoki'!$H$21</f>
        <v>0</v>
      </c>
      <c r="AD146" s="45">
        <f>'liczba dni zwłoki'!$I$21</f>
        <v>99</v>
      </c>
      <c r="AE146" s="45">
        <f t="shared" si="100"/>
        <v>11</v>
      </c>
    </row>
    <row r="147" spans="1:31" ht="16.5" thickTop="1" thickBot="1" x14ac:dyDescent="0.3">
      <c r="A147" s="30">
        <v>8</v>
      </c>
      <c r="B147" s="1" t="s">
        <v>13</v>
      </c>
      <c r="C147" s="2">
        <v>81</v>
      </c>
      <c r="D147" s="2">
        <v>4</v>
      </c>
      <c r="E147" s="20">
        <f t="shared" si="101"/>
        <v>441</v>
      </c>
      <c r="F147" s="44">
        <f>'liczba dni zwłoki'!$E$12</f>
        <v>240</v>
      </c>
      <c r="G147" s="44">
        <f>'liczba dni zwłoki'!$F$12</f>
        <v>132</v>
      </c>
      <c r="H147" s="47">
        <f t="shared" si="91"/>
        <v>42</v>
      </c>
      <c r="I147" s="45">
        <f>'liczba dni zwłoki'!$H$12</f>
        <v>144</v>
      </c>
      <c r="J147" s="45">
        <f>'liczba dni zwłoki'!$I$12</f>
        <v>130</v>
      </c>
      <c r="K147" s="46">
        <f t="shared" si="92"/>
        <v>30</v>
      </c>
      <c r="L147" s="156">
        <f t="shared" si="102"/>
        <v>1.0680272108843538</v>
      </c>
      <c r="M147" s="157">
        <f t="shared" si="94"/>
        <v>412.91082802547766</v>
      </c>
      <c r="N147" s="158">
        <f t="shared" si="95"/>
        <v>28.089171974522344</v>
      </c>
      <c r="O147" s="158">
        <f t="shared" si="96"/>
        <v>441</v>
      </c>
      <c r="P147" s="158">
        <f t="shared" si="97"/>
        <v>441</v>
      </c>
      <c r="Q147" s="158"/>
      <c r="S147" s="30">
        <v>18</v>
      </c>
      <c r="T147" s="1" t="s">
        <v>190</v>
      </c>
      <c r="U147" s="114">
        <v>81</v>
      </c>
      <c r="V147" s="81">
        <v>0</v>
      </c>
      <c r="W147" s="114">
        <v>4</v>
      </c>
      <c r="X147" s="82">
        <v>0</v>
      </c>
      <c r="Y147" s="20">
        <f t="shared" si="98"/>
        <v>526</v>
      </c>
      <c r="Z147" s="44">
        <f>'liczba dni zwłoki'!$E$22</f>
        <v>0</v>
      </c>
      <c r="AA147" s="44">
        <f>'liczba dni zwłoki'!$F$22</f>
        <v>69</v>
      </c>
      <c r="AB147" s="43">
        <f t="shared" si="99"/>
        <v>8</v>
      </c>
      <c r="AC147" s="45">
        <f>'liczba dni zwłoki'!$H$22</f>
        <v>0</v>
      </c>
      <c r="AD147" s="45">
        <f>'liczba dni zwłoki'!$I$22</f>
        <v>69</v>
      </c>
      <c r="AE147" s="45">
        <f t="shared" si="100"/>
        <v>8</v>
      </c>
    </row>
    <row r="148" spans="1:31" ht="16.5" thickTop="1" thickBot="1" x14ac:dyDescent="0.3">
      <c r="A148" s="30">
        <v>9</v>
      </c>
      <c r="B148" s="1" t="s">
        <v>14</v>
      </c>
      <c r="C148" s="2">
        <v>81</v>
      </c>
      <c r="D148" s="2">
        <v>4</v>
      </c>
      <c r="E148" s="20">
        <f t="shared" si="101"/>
        <v>441</v>
      </c>
      <c r="F148" s="44">
        <f>'liczba dni zwłoki'!$E$13</f>
        <v>212</v>
      </c>
      <c r="G148" s="44">
        <f>'liczba dni zwłoki'!$F$13</f>
        <v>132</v>
      </c>
      <c r="H148" s="47">
        <f t="shared" si="91"/>
        <v>38</v>
      </c>
      <c r="I148" s="45">
        <f>'liczba dni zwłoki'!$H$13</f>
        <v>144</v>
      </c>
      <c r="J148" s="45">
        <f>'liczba dni zwłoki'!$I$13</f>
        <v>130</v>
      </c>
      <c r="K148" s="46">
        <f t="shared" si="92"/>
        <v>30</v>
      </c>
      <c r="L148" s="156">
        <f t="shared" si="102"/>
        <v>1.0680272108843538</v>
      </c>
      <c r="M148" s="157">
        <f t="shared" si="94"/>
        <v>412.91082802547766</v>
      </c>
      <c r="N148" s="158">
        <f t="shared" si="95"/>
        <v>28.089171974522344</v>
      </c>
      <c r="O148" s="158">
        <f t="shared" si="96"/>
        <v>441</v>
      </c>
      <c r="P148" s="158">
        <f t="shared" si="97"/>
        <v>441</v>
      </c>
      <c r="Q148" s="158"/>
      <c r="S148" s="30">
        <v>19</v>
      </c>
      <c r="T148" s="1" t="s">
        <v>240</v>
      </c>
      <c r="U148" s="17">
        <v>80</v>
      </c>
      <c r="V148" s="17">
        <v>0</v>
      </c>
      <c r="W148" s="2">
        <v>4</v>
      </c>
      <c r="X148" s="2">
        <v>0</v>
      </c>
      <c r="Y148" s="20">
        <f t="shared" si="98"/>
        <v>520</v>
      </c>
      <c r="Z148" s="44">
        <f>'liczba dni zwłoki'!$E$23</f>
        <v>0</v>
      </c>
      <c r="AA148" s="44">
        <f>'liczba dni zwłoki'!$F$23</f>
        <v>36</v>
      </c>
      <c r="AB148" s="43">
        <v>0</v>
      </c>
      <c r="AC148" s="45">
        <f>'liczba dni zwłoki'!$H$23</f>
        <v>0</v>
      </c>
      <c r="AD148" s="45">
        <f>'liczba dni zwłoki'!$I$23</f>
        <v>36</v>
      </c>
      <c r="AE148" s="45">
        <v>0</v>
      </c>
    </row>
    <row r="149" spans="1:31" ht="16.5" thickTop="1" thickBot="1" x14ac:dyDescent="0.3">
      <c r="A149" s="30">
        <v>10</v>
      </c>
      <c r="B149" s="1" t="s">
        <v>36</v>
      </c>
      <c r="C149" s="2">
        <v>81</v>
      </c>
      <c r="D149" s="22">
        <v>4</v>
      </c>
      <c r="E149" s="23">
        <f t="shared" si="101"/>
        <v>441</v>
      </c>
      <c r="F149" s="44">
        <f>'liczba dni zwłoki'!$E$14</f>
        <v>181</v>
      </c>
      <c r="G149" s="44">
        <f>'liczba dni zwłoki'!$F$14</f>
        <v>132</v>
      </c>
      <c r="H149" s="47">
        <f t="shared" si="91"/>
        <v>35</v>
      </c>
      <c r="I149" s="45">
        <f>'liczba dni zwłoki'!$H$14</f>
        <v>138</v>
      </c>
      <c r="J149" s="45">
        <f>'liczba dni zwłoki'!$I$14</f>
        <v>130</v>
      </c>
      <c r="K149" s="46">
        <f t="shared" si="92"/>
        <v>29</v>
      </c>
      <c r="L149" s="156">
        <f t="shared" si="102"/>
        <v>1.0657596371882085</v>
      </c>
      <c r="M149" s="160">
        <f>464/L149</f>
        <v>435.37021276595749</v>
      </c>
      <c r="N149" s="161">
        <f>464-M149</f>
        <v>28.62978723404251</v>
      </c>
      <c r="O149" s="161">
        <f t="shared" si="96"/>
        <v>464</v>
      </c>
      <c r="P149" s="161">
        <f>O149-Q149</f>
        <v>146.26090203775902</v>
      </c>
      <c r="Q149" s="161">
        <f>N150</f>
        <v>317.73909796224098</v>
      </c>
      <c r="X149" s="24" t="s">
        <v>47</v>
      </c>
      <c r="Y149" s="33">
        <f>SUM(Y140:Y148)</f>
        <v>4728</v>
      </c>
      <c r="Z149" s="33"/>
      <c r="AA149" s="33"/>
      <c r="AB149" s="34">
        <f>SUM(AB140:AB148)</f>
        <v>175</v>
      </c>
      <c r="AC149" s="34"/>
      <c r="AD149" s="34"/>
      <c r="AE149" s="34">
        <f>SUM(AE140:AE148)</f>
        <v>144</v>
      </c>
    </row>
    <row r="150" spans="1:31" ht="16.5" thickTop="1" thickBot="1" x14ac:dyDescent="0.3">
      <c r="A150" s="12"/>
      <c r="B150" s="13"/>
      <c r="C150" s="14"/>
      <c r="D150" s="24" t="s">
        <v>47</v>
      </c>
      <c r="E150" s="35">
        <f>SUM(E140:E149)</f>
        <v>4390</v>
      </c>
      <c r="F150" s="35"/>
      <c r="G150" s="35"/>
      <c r="H150" s="25">
        <f>SUM(H140:H149)</f>
        <v>508</v>
      </c>
      <c r="I150" s="25"/>
      <c r="J150" s="25"/>
      <c r="K150" s="25">
        <f t="shared" ref="K150" si="103">SUM(K140:K149)</f>
        <v>369</v>
      </c>
      <c r="L150" s="155"/>
      <c r="M150" s="159">
        <f>SUM(M140:M149)</f>
        <v>4072.260902037759</v>
      </c>
      <c r="N150" s="159">
        <f t="shared" si="95"/>
        <v>317.73909796224098</v>
      </c>
      <c r="O150" s="159">
        <f t="shared" si="96"/>
        <v>4390</v>
      </c>
      <c r="P150" s="159">
        <f>SUM(P140:P149)</f>
        <v>4095.260902037759</v>
      </c>
      <c r="Q150" s="159">
        <f>SUM(Q140:Q149)</f>
        <v>317.73909796224098</v>
      </c>
    </row>
    <row r="151" spans="1:31" ht="72.75" customHeight="1" thickTop="1" x14ac:dyDescent="0.25">
      <c r="A151" s="3"/>
      <c r="B151" s="8"/>
      <c r="C151" s="4"/>
      <c r="D151" s="4"/>
      <c r="E151" s="15"/>
      <c r="F151" s="50"/>
      <c r="G151" s="50"/>
      <c r="H151" s="51"/>
      <c r="I151" s="51"/>
      <c r="J151" s="51"/>
      <c r="K151" s="51"/>
      <c r="L151" s="51"/>
      <c r="M151" s="51"/>
      <c r="N151" s="51"/>
      <c r="O151" s="51"/>
      <c r="P151" s="51"/>
      <c r="Q151" s="51"/>
    </row>
    <row r="152" spans="1:31" ht="18.75" x14ac:dyDescent="0.3">
      <c r="A152" s="198" t="s">
        <v>173</v>
      </c>
      <c r="B152" s="198"/>
      <c r="C152" s="198"/>
      <c r="D152" s="198"/>
      <c r="E152" s="198"/>
      <c r="F152" s="198"/>
      <c r="G152" s="198"/>
      <c r="H152" s="198"/>
      <c r="I152" s="198"/>
      <c r="J152" s="198"/>
      <c r="K152" s="198"/>
      <c r="L152" s="134"/>
      <c r="M152" s="134"/>
      <c r="N152" s="134"/>
      <c r="O152" s="134"/>
      <c r="P152" s="134"/>
      <c r="Q152" s="134"/>
      <c r="R152" s="132"/>
      <c r="S152" s="198" t="s">
        <v>173</v>
      </c>
      <c r="T152" s="198"/>
      <c r="U152" s="198"/>
      <c r="V152" s="198"/>
      <c r="W152" s="198"/>
      <c r="X152" s="198"/>
      <c r="Y152" s="198"/>
      <c r="Z152" s="198"/>
      <c r="AA152" s="198"/>
      <c r="AB152" s="198"/>
      <c r="AC152" s="198"/>
      <c r="AD152" s="198"/>
      <c r="AE152" s="198"/>
    </row>
    <row r="153" spans="1:31" ht="15.75" thickBot="1" x14ac:dyDescent="0.3">
      <c r="C153" s="42"/>
      <c r="D153" s="42"/>
      <c r="H153" s="11"/>
      <c r="I153" s="11"/>
      <c r="J153" s="11"/>
      <c r="K153" s="11"/>
      <c r="L153" s="11"/>
      <c r="M153" s="11"/>
      <c r="N153" s="11"/>
      <c r="O153" s="11"/>
      <c r="P153" s="11"/>
      <c r="Q153" s="11"/>
    </row>
    <row r="154" spans="1:31" ht="35.25" customHeight="1" thickTop="1" thickBot="1" x14ac:dyDescent="0.3">
      <c r="F154" s="187" t="s">
        <v>152</v>
      </c>
      <c r="G154" s="188"/>
      <c r="H154" s="189"/>
      <c r="I154" s="174" t="s">
        <v>151</v>
      </c>
      <c r="J154" s="175"/>
      <c r="K154" s="176"/>
      <c r="L154" s="153"/>
      <c r="M154" s="153"/>
      <c r="N154" s="153"/>
      <c r="O154" s="153"/>
      <c r="P154" s="153"/>
      <c r="Q154" s="153"/>
      <c r="Z154" s="187" t="s">
        <v>152</v>
      </c>
      <c r="AA154" s="188"/>
      <c r="AB154" s="189"/>
      <c r="AC154" s="174" t="s">
        <v>151</v>
      </c>
      <c r="AD154" s="175"/>
      <c r="AE154" s="176"/>
    </row>
    <row r="155" spans="1:31" ht="46.5" customHeight="1" thickTop="1" thickBot="1" x14ac:dyDescent="0.3">
      <c r="A155" s="177" t="s">
        <v>0</v>
      </c>
      <c r="B155" s="179" t="s">
        <v>1</v>
      </c>
      <c r="C155" s="183" t="s">
        <v>2</v>
      </c>
      <c r="D155" s="184"/>
      <c r="E155" s="181" t="s">
        <v>3</v>
      </c>
      <c r="F155" s="190" t="s">
        <v>38</v>
      </c>
      <c r="G155" s="191"/>
      <c r="H155" s="185" t="s">
        <v>37</v>
      </c>
      <c r="I155" s="192" t="s">
        <v>150</v>
      </c>
      <c r="J155" s="193"/>
      <c r="K155" s="173" t="s">
        <v>48</v>
      </c>
      <c r="L155" s="166" t="s">
        <v>243</v>
      </c>
      <c r="M155" s="168" t="s">
        <v>241</v>
      </c>
      <c r="N155" s="168" t="s">
        <v>185</v>
      </c>
      <c r="O155" s="168" t="s">
        <v>183</v>
      </c>
      <c r="P155" s="168" t="s">
        <v>244</v>
      </c>
      <c r="Q155" s="168" t="s">
        <v>245</v>
      </c>
      <c r="S155" s="177" t="s">
        <v>0</v>
      </c>
      <c r="T155" s="179" t="s">
        <v>1</v>
      </c>
      <c r="U155" s="194" t="s">
        <v>2</v>
      </c>
      <c r="V155" s="195"/>
      <c r="W155" s="195"/>
      <c r="X155" s="196"/>
      <c r="Y155" s="181" t="s">
        <v>3</v>
      </c>
      <c r="Z155" s="197" t="s">
        <v>38</v>
      </c>
      <c r="AA155" s="197"/>
      <c r="AB155" s="185" t="s">
        <v>37</v>
      </c>
      <c r="AC155" s="192" t="s">
        <v>150</v>
      </c>
      <c r="AD155" s="193"/>
      <c r="AE155" s="171" t="s">
        <v>48</v>
      </c>
    </row>
    <row r="156" spans="1:31" ht="15.75" customHeight="1" thickTop="1" thickBot="1" x14ac:dyDescent="0.3">
      <c r="A156" s="178"/>
      <c r="B156" s="180"/>
      <c r="C156" s="19" t="s">
        <v>4</v>
      </c>
      <c r="D156" s="19" t="s">
        <v>5</v>
      </c>
      <c r="E156" s="182"/>
      <c r="F156" s="78" t="s">
        <v>197</v>
      </c>
      <c r="G156" s="78" t="s">
        <v>198</v>
      </c>
      <c r="H156" s="186"/>
      <c r="I156" s="80" t="s">
        <v>197</v>
      </c>
      <c r="J156" s="79" t="s">
        <v>198</v>
      </c>
      <c r="K156" s="173"/>
      <c r="L156" s="167"/>
      <c r="M156" s="169"/>
      <c r="N156" s="169"/>
      <c r="O156" s="169"/>
      <c r="P156" s="169"/>
      <c r="Q156" s="169"/>
      <c r="S156" s="178"/>
      <c r="T156" s="180"/>
      <c r="U156" s="28" t="s">
        <v>44</v>
      </c>
      <c r="V156" s="19" t="s">
        <v>4</v>
      </c>
      <c r="W156" s="29" t="s">
        <v>45</v>
      </c>
      <c r="X156" s="19" t="s">
        <v>5</v>
      </c>
      <c r="Y156" s="182"/>
      <c r="Z156" s="78" t="s">
        <v>197</v>
      </c>
      <c r="AA156" s="52" t="s">
        <v>198</v>
      </c>
      <c r="AB156" s="186"/>
      <c r="AC156" s="79" t="s">
        <v>197</v>
      </c>
      <c r="AD156" s="80" t="s">
        <v>198</v>
      </c>
      <c r="AE156" s="172"/>
    </row>
    <row r="157" spans="1:31" ht="16.5" thickTop="1" thickBot="1" x14ac:dyDescent="0.3">
      <c r="A157" s="30">
        <v>1</v>
      </c>
      <c r="B157" s="1" t="s">
        <v>6</v>
      </c>
      <c r="C157" s="2">
        <v>18</v>
      </c>
      <c r="D157" s="2">
        <v>8</v>
      </c>
      <c r="E157" s="20">
        <f>C157*5+D157*9</f>
        <v>162</v>
      </c>
      <c r="F157" s="44">
        <f>'liczba dni zwłoki'!$E$5</f>
        <v>455</v>
      </c>
      <c r="G157" s="44">
        <f>'liczba dni zwłoki'!$F$5</f>
        <v>132</v>
      </c>
      <c r="H157" s="47">
        <f>ROUND(((E157*0.1*F157)/365)+((E157*0.08*G157)/365),0)</f>
        <v>25</v>
      </c>
      <c r="I157" s="45">
        <f>'liczba dni zwłoki'!$H$5</f>
        <v>323</v>
      </c>
      <c r="J157" s="45">
        <f>'liczba dni zwłoki'!$I$5</f>
        <v>130</v>
      </c>
      <c r="K157" s="46">
        <f>ROUND((((E157*0.1*I157)/365)+((E157*0.08*J157)/365)),0)</f>
        <v>19</v>
      </c>
      <c r="L157" s="156">
        <f>(E157+K157)/E157</f>
        <v>1.117283950617284</v>
      </c>
      <c r="M157" s="157">
        <f>E157/L157</f>
        <v>144.99447513812154</v>
      </c>
      <c r="N157" s="158">
        <f>E157-M157</f>
        <v>17.005524861878456</v>
      </c>
      <c r="O157" s="158">
        <f>M157+N157</f>
        <v>162</v>
      </c>
      <c r="P157" s="158">
        <f>O157</f>
        <v>162</v>
      </c>
      <c r="Q157" s="158"/>
      <c r="S157" s="30">
        <v>11</v>
      </c>
      <c r="T157" s="1" t="s">
        <v>39</v>
      </c>
      <c r="U157" s="115">
        <v>19</v>
      </c>
      <c r="V157" s="81">
        <v>0</v>
      </c>
      <c r="W157" s="115">
        <v>7</v>
      </c>
      <c r="X157" s="82">
        <v>0</v>
      </c>
      <c r="Y157" s="20">
        <f>U157*6+V157*5+W157*10+X157*9</f>
        <v>184</v>
      </c>
      <c r="Z157" s="44">
        <f>'liczba dni zwłoki'!$E$15</f>
        <v>149</v>
      </c>
      <c r="AA157" s="44">
        <f>'liczba dni zwłoki'!$F$15</f>
        <v>132</v>
      </c>
      <c r="AB157" s="43">
        <f>ROUND((((Y157*0.1*Z157)/365)+((Y157*0.08*AA157)/365)),0)</f>
        <v>13</v>
      </c>
      <c r="AC157" s="45">
        <f>'liczba dni zwłoki'!$H$15</f>
        <v>106</v>
      </c>
      <c r="AD157" s="45">
        <f>'liczba dni zwłoki'!$I$15</f>
        <v>130</v>
      </c>
      <c r="AE157" s="45">
        <f>ROUND((((Y157*0.1*AC157)/365)+((Y157*0.08*AD157)/365)),0)</f>
        <v>11</v>
      </c>
    </row>
    <row r="158" spans="1:31" ht="16.5" thickTop="1" thickBot="1" x14ac:dyDescent="0.3">
      <c r="A158" s="30">
        <v>2</v>
      </c>
      <c r="B158" s="1" t="s">
        <v>7</v>
      </c>
      <c r="C158" s="2">
        <v>18</v>
      </c>
      <c r="D158" s="2">
        <v>8</v>
      </c>
      <c r="E158" s="20">
        <f>+C158*5+D158*9</f>
        <v>162</v>
      </c>
      <c r="F158" s="44">
        <f>'liczba dni zwłoki'!$E$6</f>
        <v>422</v>
      </c>
      <c r="G158" s="44">
        <f>'liczba dni zwłoki'!$F$6</f>
        <v>132</v>
      </c>
      <c r="H158" s="47">
        <f t="shared" ref="H158:H166" si="104">ROUND(((E158*0.1*F158)/365)+((E158*0.08*G158)/365),0)</f>
        <v>23</v>
      </c>
      <c r="I158" s="45">
        <f>'liczba dni zwłoki'!$H$6</f>
        <v>290</v>
      </c>
      <c r="J158" s="45">
        <f>'liczba dni zwłoki'!$I$6</f>
        <v>130</v>
      </c>
      <c r="K158" s="46">
        <f t="shared" ref="K158:K166" si="105">ROUND((((E158*0.1*I158)/365)+((E158*0.08*J158)/365)),0)</f>
        <v>17</v>
      </c>
      <c r="L158" s="156">
        <f t="shared" ref="L158:L161" si="106">(E158+K158)/E158</f>
        <v>1.1049382716049383</v>
      </c>
      <c r="M158" s="157">
        <f t="shared" ref="M158:M166" si="107">E158/L158</f>
        <v>146.61452513966481</v>
      </c>
      <c r="N158" s="158">
        <f t="shared" ref="N158:N167" si="108">E158-M158</f>
        <v>15.385474860335194</v>
      </c>
      <c r="O158" s="158">
        <f t="shared" ref="O158:O167" si="109">M158+N158</f>
        <v>162</v>
      </c>
      <c r="P158" s="158">
        <f t="shared" ref="P158:P165" si="110">O158</f>
        <v>162</v>
      </c>
      <c r="Q158" s="158"/>
      <c r="S158" s="30">
        <v>12</v>
      </c>
      <c r="T158" s="1" t="s">
        <v>40</v>
      </c>
      <c r="U158" s="115">
        <v>19</v>
      </c>
      <c r="V158" s="81">
        <v>0</v>
      </c>
      <c r="W158" s="115">
        <v>7</v>
      </c>
      <c r="X158" s="82">
        <v>0</v>
      </c>
      <c r="Y158" s="20">
        <f t="shared" ref="Y158:Y165" si="111">U158*6+V158*5+W158*10+X158*9</f>
        <v>184</v>
      </c>
      <c r="Z158" s="44">
        <f>'liczba dni zwłoki'!$E$16</f>
        <v>120</v>
      </c>
      <c r="AA158" s="44">
        <f>'liczba dni zwłoki'!$F$16</f>
        <v>132</v>
      </c>
      <c r="AB158" s="43">
        <f t="shared" ref="AB158:AB160" si="112">ROUND((((Y158*0.1*Z158)/365)+((Y158*0.08*AA158)/365)),0)</f>
        <v>11</v>
      </c>
      <c r="AC158" s="45">
        <f>'liczba dni zwłoki'!$H$16</f>
        <v>77</v>
      </c>
      <c r="AD158" s="45">
        <f>'liczba dni zwłoki'!$I$16</f>
        <v>130</v>
      </c>
      <c r="AE158" s="45">
        <f t="shared" ref="AE158:AE159" si="113">ROUND((((Y158*0.1*AC158)/365)+((Y158*0.08*AD158)/365)),0)</f>
        <v>9</v>
      </c>
    </row>
    <row r="159" spans="1:31" ht="16.5" thickTop="1" thickBot="1" x14ac:dyDescent="0.3">
      <c r="A159" s="30">
        <v>3</v>
      </c>
      <c r="B159" s="1" t="s">
        <v>8</v>
      </c>
      <c r="C159" s="2">
        <v>18</v>
      </c>
      <c r="D159" s="2">
        <v>8</v>
      </c>
      <c r="E159" s="20">
        <f>C159*5+D159*9</f>
        <v>162</v>
      </c>
      <c r="F159" s="44">
        <f>'liczba dni zwłoki'!$E$7</f>
        <v>393</v>
      </c>
      <c r="G159" s="44">
        <f>'liczba dni zwłoki'!$F$7</f>
        <v>132</v>
      </c>
      <c r="H159" s="47">
        <f t="shared" si="104"/>
        <v>22</v>
      </c>
      <c r="I159" s="45">
        <f>'liczba dni zwłoki'!$H$7</f>
        <v>261</v>
      </c>
      <c r="J159" s="45">
        <f>'liczba dni zwłoki'!$I$7</f>
        <v>130</v>
      </c>
      <c r="K159" s="46">
        <f t="shared" si="105"/>
        <v>16</v>
      </c>
      <c r="L159" s="156">
        <f t="shared" si="106"/>
        <v>1.0987654320987654</v>
      </c>
      <c r="M159" s="157">
        <f t="shared" si="107"/>
        <v>147.43820224719101</v>
      </c>
      <c r="N159" s="158">
        <f t="shared" si="108"/>
        <v>14.561797752808985</v>
      </c>
      <c r="O159" s="158">
        <f t="shared" si="109"/>
        <v>162</v>
      </c>
      <c r="P159" s="158">
        <f t="shared" si="110"/>
        <v>162</v>
      </c>
      <c r="Q159" s="158"/>
      <c r="S159" s="30">
        <v>13</v>
      </c>
      <c r="T159" s="1" t="s">
        <v>41</v>
      </c>
      <c r="U159" s="115">
        <v>19</v>
      </c>
      <c r="V159" s="81">
        <v>0</v>
      </c>
      <c r="W159" s="115">
        <v>7</v>
      </c>
      <c r="X159" s="82">
        <v>0</v>
      </c>
      <c r="Y159" s="20">
        <f t="shared" si="111"/>
        <v>184</v>
      </c>
      <c r="Z159" s="44">
        <f>'liczba dni zwłoki'!$E$17</f>
        <v>90</v>
      </c>
      <c r="AA159" s="44">
        <f>'liczba dni zwłoki'!$F$17</f>
        <v>132</v>
      </c>
      <c r="AB159" s="43">
        <f t="shared" si="112"/>
        <v>10</v>
      </c>
      <c r="AC159" s="45">
        <f>'liczba dni zwłoki'!$H$17</f>
        <v>47</v>
      </c>
      <c r="AD159" s="45">
        <f>'liczba dni zwłoki'!$I$17</f>
        <v>130</v>
      </c>
      <c r="AE159" s="45">
        <f t="shared" si="113"/>
        <v>8</v>
      </c>
    </row>
    <row r="160" spans="1:31" ht="16.5" thickTop="1" thickBot="1" x14ac:dyDescent="0.3">
      <c r="A160" s="30">
        <v>4</v>
      </c>
      <c r="B160" s="1" t="s">
        <v>9</v>
      </c>
      <c r="C160" s="2">
        <v>18</v>
      </c>
      <c r="D160" s="2">
        <v>8</v>
      </c>
      <c r="E160" s="20">
        <f>C160*5+D160*9</f>
        <v>162</v>
      </c>
      <c r="F160" s="44">
        <f>'liczba dni zwłoki'!$E$8</f>
        <v>363</v>
      </c>
      <c r="G160" s="44">
        <f>'liczba dni zwłoki'!$F$8</f>
        <v>132</v>
      </c>
      <c r="H160" s="47">
        <f t="shared" si="104"/>
        <v>21</v>
      </c>
      <c r="I160" s="45">
        <f>'liczba dni zwłoki'!$H$8</f>
        <v>231</v>
      </c>
      <c r="J160" s="45">
        <f>'liczba dni zwłoki'!$I$8</f>
        <v>130</v>
      </c>
      <c r="K160" s="46">
        <f t="shared" si="105"/>
        <v>15</v>
      </c>
      <c r="L160" s="156">
        <f t="shared" si="106"/>
        <v>1.0925925925925926</v>
      </c>
      <c r="M160" s="157">
        <f t="shared" si="107"/>
        <v>148.27118644067798</v>
      </c>
      <c r="N160" s="158">
        <f t="shared" si="108"/>
        <v>13.72881355932202</v>
      </c>
      <c r="O160" s="158">
        <f t="shared" si="109"/>
        <v>162</v>
      </c>
      <c r="P160" s="158">
        <f t="shared" si="110"/>
        <v>162</v>
      </c>
      <c r="Q160" s="158"/>
      <c r="S160" s="30">
        <v>14</v>
      </c>
      <c r="T160" s="1" t="s">
        <v>42</v>
      </c>
      <c r="U160" s="115">
        <v>19</v>
      </c>
      <c r="V160" s="81">
        <v>0</v>
      </c>
      <c r="W160" s="115">
        <v>7</v>
      </c>
      <c r="X160" s="82">
        <v>0</v>
      </c>
      <c r="Y160" s="20">
        <f t="shared" si="111"/>
        <v>184</v>
      </c>
      <c r="Z160" s="44">
        <f>'liczba dni zwłoki'!$E$18</f>
        <v>58</v>
      </c>
      <c r="AA160" s="44">
        <f>'liczba dni zwłoki'!$F$18</f>
        <v>132</v>
      </c>
      <c r="AB160" s="43">
        <f t="shared" si="112"/>
        <v>8</v>
      </c>
      <c r="AC160" s="45">
        <f>'liczba dni zwłoki'!$H$18</f>
        <v>15</v>
      </c>
      <c r="AD160" s="45">
        <f>'liczba dni zwłoki'!$I$18</f>
        <v>130</v>
      </c>
      <c r="AE160" s="45">
        <v>0</v>
      </c>
    </row>
    <row r="161" spans="1:31" ht="16.5" thickTop="1" thickBot="1" x14ac:dyDescent="0.3">
      <c r="A161" s="30">
        <v>5</v>
      </c>
      <c r="B161" s="1" t="s">
        <v>10</v>
      </c>
      <c r="C161" s="2">
        <v>18</v>
      </c>
      <c r="D161" s="2">
        <v>8</v>
      </c>
      <c r="E161" s="20">
        <f t="shared" ref="E161:E166" si="114">C161*5+D161*9</f>
        <v>162</v>
      </c>
      <c r="F161" s="44">
        <f>'liczba dni zwłoki'!$E$9</f>
        <v>330</v>
      </c>
      <c r="G161" s="44">
        <f>'liczba dni zwłoki'!$F$9</f>
        <v>132</v>
      </c>
      <c r="H161" s="47">
        <f t="shared" si="104"/>
        <v>19</v>
      </c>
      <c r="I161" s="45">
        <f>'liczba dni zwłoki'!$H$9</f>
        <v>198</v>
      </c>
      <c r="J161" s="45">
        <f>'liczba dni zwłoki'!$I$9</f>
        <v>130</v>
      </c>
      <c r="K161" s="46">
        <f t="shared" si="105"/>
        <v>13</v>
      </c>
      <c r="L161" s="156">
        <f t="shared" si="106"/>
        <v>1.0802469135802468</v>
      </c>
      <c r="M161" s="157">
        <f t="shared" si="107"/>
        <v>149.96571428571428</v>
      </c>
      <c r="N161" s="158">
        <f t="shared" si="108"/>
        <v>12.034285714285716</v>
      </c>
      <c r="O161" s="158">
        <f t="shared" si="109"/>
        <v>162</v>
      </c>
      <c r="P161" s="158">
        <f t="shared" si="110"/>
        <v>162</v>
      </c>
      <c r="Q161" s="158"/>
      <c r="S161" s="30">
        <v>15</v>
      </c>
      <c r="T161" s="1" t="s">
        <v>43</v>
      </c>
      <c r="U161" s="115">
        <v>19</v>
      </c>
      <c r="V161" s="81">
        <v>0</v>
      </c>
      <c r="W161" s="115">
        <v>7</v>
      </c>
      <c r="X161" s="82">
        <v>0</v>
      </c>
      <c r="Y161" s="20">
        <f t="shared" si="111"/>
        <v>184</v>
      </c>
      <c r="Z161" s="44">
        <f>'liczba dni zwłoki'!$E$19</f>
        <v>28</v>
      </c>
      <c r="AA161" s="44">
        <f>'liczba dni zwłoki'!$F$19</f>
        <v>132</v>
      </c>
      <c r="AB161" s="43">
        <v>0</v>
      </c>
      <c r="AC161" s="45">
        <f>'liczba dni zwłoki'!$H$19</f>
        <v>0</v>
      </c>
      <c r="AD161" s="45">
        <f>'liczba dni zwłoki'!$I$19</f>
        <v>130</v>
      </c>
      <c r="AE161" s="45">
        <v>0</v>
      </c>
    </row>
    <row r="162" spans="1:31" ht="16.5" thickTop="1" thickBot="1" x14ac:dyDescent="0.3">
      <c r="A162" s="30">
        <v>6</v>
      </c>
      <c r="B162" s="1" t="s">
        <v>11</v>
      </c>
      <c r="C162" s="2">
        <v>18</v>
      </c>
      <c r="D162" s="2">
        <v>8</v>
      </c>
      <c r="E162" s="20">
        <f t="shared" si="114"/>
        <v>162</v>
      </c>
      <c r="F162" s="44">
        <f>'liczba dni zwłoki'!$E$10</f>
        <v>302</v>
      </c>
      <c r="G162" s="44">
        <f>'liczba dni zwłoki'!$F$10</f>
        <v>132</v>
      </c>
      <c r="H162" s="47">
        <f t="shared" si="104"/>
        <v>18</v>
      </c>
      <c r="I162" s="45">
        <f>'liczba dni zwłoki'!$H$10</f>
        <v>170</v>
      </c>
      <c r="J162" s="45">
        <f>'liczba dni zwłoki'!$I$10</f>
        <v>130</v>
      </c>
      <c r="K162" s="46">
        <f t="shared" si="105"/>
        <v>12</v>
      </c>
      <c r="L162" s="156">
        <f>(E162+K162)/E162</f>
        <v>1.0740740740740742</v>
      </c>
      <c r="M162" s="157">
        <f t="shared" si="107"/>
        <v>150.82758620689654</v>
      </c>
      <c r="N162" s="158">
        <f t="shared" si="108"/>
        <v>11.172413793103459</v>
      </c>
      <c r="O162" s="158">
        <f t="shared" si="109"/>
        <v>162</v>
      </c>
      <c r="P162" s="158">
        <f t="shared" si="110"/>
        <v>162</v>
      </c>
      <c r="Q162" s="158"/>
      <c r="S162" s="30">
        <v>16</v>
      </c>
      <c r="T162" s="1" t="s">
        <v>188</v>
      </c>
      <c r="U162" s="115">
        <v>19</v>
      </c>
      <c r="V162" s="81">
        <v>0</v>
      </c>
      <c r="W162" s="115">
        <v>7</v>
      </c>
      <c r="X162" s="82">
        <v>0</v>
      </c>
      <c r="Y162" s="20">
        <f t="shared" si="111"/>
        <v>184</v>
      </c>
      <c r="Z162" s="44">
        <f>'liczba dni zwłoki'!$E$20</f>
        <v>0</v>
      </c>
      <c r="AA162" s="44">
        <f>'liczba dni zwłoki'!$F$20</f>
        <v>130</v>
      </c>
      <c r="AB162" s="43">
        <v>0</v>
      </c>
      <c r="AC162" s="45">
        <f>'liczba dni zwłoki'!$H$20</f>
        <v>0</v>
      </c>
      <c r="AD162" s="45">
        <f>'liczba dni zwłoki'!$I$20</f>
        <v>129</v>
      </c>
      <c r="AE162" s="45">
        <v>0</v>
      </c>
    </row>
    <row r="163" spans="1:31" ht="16.5" thickTop="1" thickBot="1" x14ac:dyDescent="0.3">
      <c r="A163" s="30">
        <v>7</v>
      </c>
      <c r="B163" s="1" t="s">
        <v>12</v>
      </c>
      <c r="C163" s="2">
        <v>18</v>
      </c>
      <c r="D163" s="2">
        <v>7</v>
      </c>
      <c r="E163" s="20">
        <f t="shared" si="114"/>
        <v>153</v>
      </c>
      <c r="F163" s="44">
        <f>'liczba dni zwłoki'!$E$11</f>
        <v>271</v>
      </c>
      <c r="G163" s="44">
        <f>'liczba dni zwłoki'!$F$11</f>
        <v>132</v>
      </c>
      <c r="H163" s="47">
        <f t="shared" si="104"/>
        <v>16</v>
      </c>
      <c r="I163" s="45">
        <f>'liczba dni zwłoki'!$H$11</f>
        <v>144</v>
      </c>
      <c r="J163" s="45">
        <f>'liczba dni zwłoki'!$I$11</f>
        <v>130</v>
      </c>
      <c r="K163" s="46">
        <f t="shared" si="105"/>
        <v>10</v>
      </c>
      <c r="L163" s="156">
        <f t="shared" ref="L163:L166" si="115">(E163+K163)/E163</f>
        <v>1.065359477124183</v>
      </c>
      <c r="M163" s="157">
        <f t="shared" si="107"/>
        <v>143.61349693251535</v>
      </c>
      <c r="N163" s="158">
        <f t="shared" si="108"/>
        <v>9.3865030674846537</v>
      </c>
      <c r="O163" s="158">
        <f t="shared" si="109"/>
        <v>153</v>
      </c>
      <c r="P163" s="158">
        <f t="shared" si="110"/>
        <v>153</v>
      </c>
      <c r="Q163" s="158"/>
      <c r="S163" s="30">
        <v>17</v>
      </c>
      <c r="T163" s="1" t="s">
        <v>189</v>
      </c>
      <c r="U163" s="115">
        <v>19</v>
      </c>
      <c r="V163" s="81">
        <v>0</v>
      </c>
      <c r="W163" s="115">
        <v>7</v>
      </c>
      <c r="X163" s="82">
        <v>0</v>
      </c>
      <c r="Y163" s="20">
        <f t="shared" si="111"/>
        <v>184</v>
      </c>
      <c r="Z163" s="44">
        <f>'liczba dni zwłoki'!$E$21</f>
        <v>0</v>
      </c>
      <c r="AA163" s="44">
        <f>'liczba dni zwłoki'!$F$21</f>
        <v>99</v>
      </c>
      <c r="AB163" s="43">
        <v>0</v>
      </c>
      <c r="AC163" s="45">
        <f>'liczba dni zwłoki'!$H$21</f>
        <v>0</v>
      </c>
      <c r="AD163" s="45">
        <f>'liczba dni zwłoki'!$I$21</f>
        <v>99</v>
      </c>
      <c r="AE163" s="45">
        <v>0</v>
      </c>
    </row>
    <row r="164" spans="1:31" ht="16.5" thickTop="1" thickBot="1" x14ac:dyDescent="0.3">
      <c r="A164" s="30">
        <v>8</v>
      </c>
      <c r="B164" s="1" t="s">
        <v>13</v>
      </c>
      <c r="C164" s="2">
        <v>18</v>
      </c>
      <c r="D164" s="2">
        <v>7</v>
      </c>
      <c r="E164" s="20">
        <f t="shared" si="114"/>
        <v>153</v>
      </c>
      <c r="F164" s="44">
        <f>'liczba dni zwłoki'!$E$12</f>
        <v>240</v>
      </c>
      <c r="G164" s="44">
        <f>'liczba dni zwłoki'!$F$12</f>
        <v>132</v>
      </c>
      <c r="H164" s="47">
        <f t="shared" si="104"/>
        <v>14</v>
      </c>
      <c r="I164" s="45">
        <f>'liczba dni zwłoki'!$H$12</f>
        <v>144</v>
      </c>
      <c r="J164" s="45">
        <f>'liczba dni zwłoki'!$I$12</f>
        <v>130</v>
      </c>
      <c r="K164" s="46">
        <f t="shared" si="105"/>
        <v>10</v>
      </c>
      <c r="L164" s="156">
        <f t="shared" si="115"/>
        <v>1.065359477124183</v>
      </c>
      <c r="M164" s="157">
        <f t="shared" si="107"/>
        <v>143.61349693251535</v>
      </c>
      <c r="N164" s="158">
        <f t="shared" si="108"/>
        <v>9.3865030674846537</v>
      </c>
      <c r="O164" s="158">
        <f t="shared" si="109"/>
        <v>153</v>
      </c>
      <c r="P164" s="158">
        <f t="shared" si="110"/>
        <v>153</v>
      </c>
      <c r="Q164" s="158"/>
      <c r="S164" s="30">
        <v>18</v>
      </c>
      <c r="T164" s="1" t="s">
        <v>190</v>
      </c>
      <c r="U164" s="115">
        <v>19</v>
      </c>
      <c r="V164" s="81">
        <v>0</v>
      </c>
      <c r="W164" s="115">
        <v>7</v>
      </c>
      <c r="X164" s="82">
        <v>0</v>
      </c>
      <c r="Y164" s="20">
        <f t="shared" si="111"/>
        <v>184</v>
      </c>
      <c r="Z164" s="44">
        <f>'liczba dni zwłoki'!$E$22</f>
        <v>0</v>
      </c>
      <c r="AA164" s="44">
        <f>'liczba dni zwłoki'!$F$22</f>
        <v>69</v>
      </c>
      <c r="AB164" s="43">
        <v>0</v>
      </c>
      <c r="AC164" s="45">
        <f>'liczba dni zwłoki'!$H$22</f>
        <v>0</v>
      </c>
      <c r="AD164" s="45">
        <f>'liczba dni zwłoki'!$I$22</f>
        <v>69</v>
      </c>
      <c r="AE164" s="45">
        <v>0</v>
      </c>
    </row>
    <row r="165" spans="1:31" ht="16.5" thickTop="1" thickBot="1" x14ac:dyDescent="0.3">
      <c r="A165" s="30">
        <v>9</v>
      </c>
      <c r="B165" s="1" t="s">
        <v>14</v>
      </c>
      <c r="C165" s="2">
        <v>19</v>
      </c>
      <c r="D165" s="2">
        <v>7</v>
      </c>
      <c r="E165" s="20">
        <f t="shared" si="114"/>
        <v>158</v>
      </c>
      <c r="F165" s="44">
        <f>'liczba dni zwłoki'!$E$13</f>
        <v>212</v>
      </c>
      <c r="G165" s="44">
        <f>'liczba dni zwłoki'!$F$13</f>
        <v>132</v>
      </c>
      <c r="H165" s="47">
        <f t="shared" si="104"/>
        <v>14</v>
      </c>
      <c r="I165" s="45">
        <f>'liczba dni zwłoki'!$H$13</f>
        <v>144</v>
      </c>
      <c r="J165" s="45">
        <f>'liczba dni zwłoki'!$I$13</f>
        <v>130</v>
      </c>
      <c r="K165" s="46">
        <f t="shared" si="105"/>
        <v>11</v>
      </c>
      <c r="L165" s="156">
        <f t="shared" si="115"/>
        <v>1.0696202531645569</v>
      </c>
      <c r="M165" s="157">
        <f t="shared" si="107"/>
        <v>147.71597633136096</v>
      </c>
      <c r="N165" s="158">
        <f t="shared" si="108"/>
        <v>10.284023668639037</v>
      </c>
      <c r="O165" s="158">
        <f t="shared" si="109"/>
        <v>158</v>
      </c>
      <c r="P165" s="158">
        <f t="shared" si="110"/>
        <v>158</v>
      </c>
      <c r="Q165" s="158"/>
      <c r="S165" s="30">
        <v>19</v>
      </c>
      <c r="T165" s="1" t="s">
        <v>240</v>
      </c>
      <c r="U165" s="17">
        <v>20</v>
      </c>
      <c r="V165" s="17">
        <v>0</v>
      </c>
      <c r="W165" s="2">
        <v>5</v>
      </c>
      <c r="X165" s="2">
        <v>0</v>
      </c>
      <c r="Y165" s="20">
        <f t="shared" si="111"/>
        <v>170</v>
      </c>
      <c r="Z165" s="44">
        <f>'liczba dni zwłoki'!$E$23</f>
        <v>0</v>
      </c>
      <c r="AA165" s="44">
        <f>'liczba dni zwłoki'!$F$23</f>
        <v>36</v>
      </c>
      <c r="AB165" s="43">
        <v>0</v>
      </c>
      <c r="AC165" s="45">
        <f>'liczba dni zwłoki'!$H$23</f>
        <v>0</v>
      </c>
      <c r="AD165" s="45">
        <f>'liczba dni zwłoki'!$I$23</f>
        <v>36</v>
      </c>
      <c r="AE165" s="45">
        <v>0</v>
      </c>
    </row>
    <row r="166" spans="1:31" ht="16.5" thickTop="1" thickBot="1" x14ac:dyDescent="0.3">
      <c r="A166" s="30">
        <v>10</v>
      </c>
      <c r="B166" s="1" t="s">
        <v>36</v>
      </c>
      <c r="C166" s="2">
        <v>19</v>
      </c>
      <c r="D166" s="22">
        <v>7</v>
      </c>
      <c r="E166" s="23">
        <f t="shared" si="114"/>
        <v>158</v>
      </c>
      <c r="F166" s="44">
        <f>'liczba dni zwłoki'!$E$14</f>
        <v>181</v>
      </c>
      <c r="G166" s="44">
        <f>'liczba dni zwłoki'!$F$14</f>
        <v>132</v>
      </c>
      <c r="H166" s="47">
        <f t="shared" si="104"/>
        <v>12</v>
      </c>
      <c r="I166" s="45">
        <f>'liczba dni zwłoki'!$H$14</f>
        <v>138</v>
      </c>
      <c r="J166" s="45">
        <f>'liczba dni zwłoki'!$I$14</f>
        <v>130</v>
      </c>
      <c r="K166" s="46">
        <f t="shared" si="105"/>
        <v>10</v>
      </c>
      <c r="L166" s="156">
        <f t="shared" si="115"/>
        <v>1.0632911392405062</v>
      </c>
      <c r="M166" s="157">
        <f t="shared" si="107"/>
        <v>148.5952380952381</v>
      </c>
      <c r="N166" s="158">
        <f t="shared" si="108"/>
        <v>9.404761904761898</v>
      </c>
      <c r="O166" s="158">
        <f t="shared" si="109"/>
        <v>158</v>
      </c>
      <c r="P166" s="158">
        <f>O166-Q166</f>
        <v>35.649897749895899</v>
      </c>
      <c r="Q166" s="158">
        <f>N167</f>
        <v>122.3501022501041</v>
      </c>
      <c r="X166" s="24" t="s">
        <v>47</v>
      </c>
      <c r="Y166" s="33">
        <f>SUM(Y157:Y165)</f>
        <v>1642</v>
      </c>
      <c r="Z166" s="33"/>
      <c r="AA166" s="33"/>
      <c r="AB166" s="34">
        <f>SUM(AB157:AB165)</f>
        <v>42</v>
      </c>
      <c r="AC166" s="34"/>
      <c r="AD166" s="34"/>
      <c r="AE166" s="34">
        <f>SUM(AE157:AE165)</f>
        <v>28</v>
      </c>
    </row>
    <row r="167" spans="1:31" ht="16.5" thickTop="1" thickBot="1" x14ac:dyDescent="0.3">
      <c r="A167" s="12"/>
      <c r="B167" s="13"/>
      <c r="C167" s="14"/>
      <c r="D167" s="24" t="s">
        <v>47</v>
      </c>
      <c r="E167" s="35">
        <f>SUM(E157:E166)</f>
        <v>1594</v>
      </c>
      <c r="F167" s="35"/>
      <c r="G167" s="35"/>
      <c r="H167" s="25">
        <f>SUM(H157:H166)</f>
        <v>184</v>
      </c>
      <c r="I167" s="25"/>
      <c r="J167" s="25"/>
      <c r="K167" s="25">
        <f t="shared" ref="K167" si="116">SUM(K157:K166)</f>
        <v>133</v>
      </c>
      <c r="L167" s="155"/>
      <c r="M167" s="159">
        <f>SUM(M157:M166)</f>
        <v>1471.6498977498959</v>
      </c>
      <c r="N167" s="159">
        <f t="shared" si="108"/>
        <v>122.3501022501041</v>
      </c>
      <c r="O167" s="159">
        <f t="shared" si="109"/>
        <v>1594</v>
      </c>
      <c r="P167" s="159">
        <f>SUM(P157:P166)</f>
        <v>1471.6498977498959</v>
      </c>
      <c r="Q167" s="159">
        <f>SUM(Q157:Q166)</f>
        <v>122.3501022501041</v>
      </c>
    </row>
    <row r="168" spans="1:31" ht="75.75" customHeight="1" thickTop="1" x14ac:dyDescent="0.25">
      <c r="A168" s="3"/>
      <c r="B168" s="8"/>
      <c r="C168" s="4"/>
      <c r="D168" s="4"/>
      <c r="E168" s="15"/>
      <c r="F168" s="50"/>
      <c r="G168" s="50"/>
      <c r="H168" s="51"/>
      <c r="I168" s="51"/>
      <c r="J168" s="51"/>
      <c r="K168" s="51"/>
      <c r="L168" s="51"/>
      <c r="M168" s="51"/>
      <c r="N168" s="51"/>
      <c r="O168" s="51"/>
      <c r="P168" s="51"/>
      <c r="Q168" s="51"/>
    </row>
    <row r="169" spans="1:31" ht="18.75" x14ac:dyDescent="0.3">
      <c r="A169" s="198" t="s">
        <v>174</v>
      </c>
      <c r="B169" s="198"/>
      <c r="C169" s="198"/>
      <c r="D169" s="198"/>
      <c r="E169" s="198"/>
      <c r="F169" s="198"/>
      <c r="G169" s="198"/>
      <c r="H169" s="198"/>
      <c r="I169" s="198"/>
      <c r="J169" s="198"/>
      <c r="K169" s="198"/>
      <c r="L169" s="134"/>
      <c r="M169" s="134"/>
      <c r="N169" s="134"/>
      <c r="O169" s="134"/>
      <c r="P169" s="134"/>
      <c r="Q169" s="134"/>
      <c r="R169" s="132"/>
      <c r="S169" s="198" t="s">
        <v>174</v>
      </c>
      <c r="T169" s="198"/>
      <c r="U169" s="198"/>
      <c r="V169" s="198"/>
      <c r="W169" s="198"/>
      <c r="X169" s="198"/>
      <c r="Y169" s="198"/>
      <c r="Z169" s="198"/>
      <c r="AA169" s="198"/>
      <c r="AB169" s="198"/>
      <c r="AC169" s="198"/>
      <c r="AD169" s="198"/>
      <c r="AE169" s="198"/>
    </row>
    <row r="170" spans="1:31" ht="15.75" thickBot="1" x14ac:dyDescent="0.3">
      <c r="C170" s="42"/>
      <c r="D170" s="42"/>
      <c r="H170" s="11"/>
      <c r="I170" s="11"/>
      <c r="J170" s="11"/>
      <c r="K170" s="11"/>
      <c r="L170" s="11"/>
      <c r="M170" s="11"/>
      <c r="N170" s="11"/>
      <c r="O170" s="11"/>
      <c r="P170" s="11"/>
      <c r="Q170" s="11"/>
    </row>
    <row r="171" spans="1:31" ht="31.5" customHeight="1" thickTop="1" thickBot="1" x14ac:dyDescent="0.3">
      <c r="F171" s="187" t="s">
        <v>152</v>
      </c>
      <c r="G171" s="188"/>
      <c r="H171" s="189"/>
      <c r="I171" s="174" t="s">
        <v>151</v>
      </c>
      <c r="J171" s="175"/>
      <c r="K171" s="176"/>
      <c r="L171" s="153"/>
      <c r="M171" s="153"/>
      <c r="N171" s="153"/>
      <c r="O171" s="153"/>
      <c r="P171" s="153"/>
      <c r="Q171" s="153"/>
      <c r="Z171" s="187" t="s">
        <v>152</v>
      </c>
      <c r="AA171" s="188"/>
      <c r="AB171" s="189"/>
      <c r="AC171" s="174" t="s">
        <v>151</v>
      </c>
      <c r="AD171" s="175"/>
      <c r="AE171" s="176"/>
    </row>
    <row r="172" spans="1:31" ht="46.5" customHeight="1" thickTop="1" thickBot="1" x14ac:dyDescent="0.3">
      <c r="A172" s="177" t="s">
        <v>0</v>
      </c>
      <c r="B172" s="179" t="s">
        <v>1</v>
      </c>
      <c r="C172" s="183" t="s">
        <v>2</v>
      </c>
      <c r="D172" s="184"/>
      <c r="E172" s="181" t="s">
        <v>3</v>
      </c>
      <c r="F172" s="190" t="s">
        <v>38</v>
      </c>
      <c r="G172" s="191"/>
      <c r="H172" s="185" t="s">
        <v>37</v>
      </c>
      <c r="I172" s="192" t="s">
        <v>150</v>
      </c>
      <c r="J172" s="193"/>
      <c r="K172" s="173" t="s">
        <v>48</v>
      </c>
      <c r="L172" s="166" t="s">
        <v>243</v>
      </c>
      <c r="M172" s="168" t="s">
        <v>241</v>
      </c>
      <c r="N172" s="168" t="s">
        <v>185</v>
      </c>
      <c r="O172" s="168" t="s">
        <v>183</v>
      </c>
      <c r="P172" s="168" t="s">
        <v>244</v>
      </c>
      <c r="Q172" s="168" t="s">
        <v>245</v>
      </c>
      <c r="S172" s="177" t="s">
        <v>0</v>
      </c>
      <c r="T172" s="179" t="s">
        <v>1</v>
      </c>
      <c r="U172" s="194" t="s">
        <v>2</v>
      </c>
      <c r="V172" s="195"/>
      <c r="W172" s="195"/>
      <c r="X172" s="196"/>
      <c r="Y172" s="181" t="s">
        <v>3</v>
      </c>
      <c r="Z172" s="197" t="s">
        <v>38</v>
      </c>
      <c r="AA172" s="197"/>
      <c r="AB172" s="185" t="s">
        <v>37</v>
      </c>
      <c r="AC172" s="192" t="s">
        <v>150</v>
      </c>
      <c r="AD172" s="193"/>
      <c r="AE172" s="171" t="s">
        <v>48</v>
      </c>
    </row>
    <row r="173" spans="1:31" ht="15.75" customHeight="1" thickTop="1" thickBot="1" x14ac:dyDescent="0.3">
      <c r="A173" s="178"/>
      <c r="B173" s="180"/>
      <c r="C173" s="19" t="s">
        <v>4</v>
      </c>
      <c r="D173" s="19" t="s">
        <v>5</v>
      </c>
      <c r="E173" s="182"/>
      <c r="F173" s="78" t="s">
        <v>197</v>
      </c>
      <c r="G173" s="78" t="s">
        <v>198</v>
      </c>
      <c r="H173" s="186"/>
      <c r="I173" s="80" t="s">
        <v>197</v>
      </c>
      <c r="J173" s="79" t="s">
        <v>198</v>
      </c>
      <c r="K173" s="173"/>
      <c r="L173" s="167"/>
      <c r="M173" s="169"/>
      <c r="N173" s="169"/>
      <c r="O173" s="169"/>
      <c r="P173" s="169"/>
      <c r="Q173" s="169"/>
      <c r="S173" s="178"/>
      <c r="T173" s="180"/>
      <c r="U173" s="28" t="s">
        <v>44</v>
      </c>
      <c r="V173" s="19" t="s">
        <v>4</v>
      </c>
      <c r="W173" s="29" t="s">
        <v>45</v>
      </c>
      <c r="X173" s="19" t="s">
        <v>5</v>
      </c>
      <c r="Y173" s="182"/>
      <c r="Z173" s="78" t="s">
        <v>197</v>
      </c>
      <c r="AA173" s="52" t="s">
        <v>198</v>
      </c>
      <c r="AB173" s="186"/>
      <c r="AC173" s="79" t="s">
        <v>197</v>
      </c>
      <c r="AD173" s="80" t="s">
        <v>198</v>
      </c>
      <c r="AE173" s="172"/>
    </row>
    <row r="174" spans="1:31" ht="16.5" thickTop="1" thickBot="1" x14ac:dyDescent="0.3">
      <c r="A174" s="30">
        <v>1</v>
      </c>
      <c r="B174" s="1" t="s">
        <v>6</v>
      </c>
      <c r="C174" s="2">
        <v>60</v>
      </c>
      <c r="D174" s="2">
        <v>18</v>
      </c>
      <c r="E174" s="20">
        <f>C174*5+D174*9</f>
        <v>462</v>
      </c>
      <c r="F174" s="44">
        <f>'liczba dni zwłoki'!$E$5</f>
        <v>455</v>
      </c>
      <c r="G174" s="44">
        <f>'liczba dni zwłoki'!$F$5</f>
        <v>132</v>
      </c>
      <c r="H174" s="47">
        <f>ROUND(((E174*0.1*F174)/365)+((E174*0.08*G174)/365),0)</f>
        <v>71</v>
      </c>
      <c r="I174" s="45">
        <f>'liczba dni zwłoki'!$H$5</f>
        <v>323</v>
      </c>
      <c r="J174" s="45">
        <f>'liczba dni zwłoki'!$I$5</f>
        <v>130</v>
      </c>
      <c r="K174" s="46">
        <f>ROUND((((E174*0.1*I174)/365)+((E174*0.08*J174)/365)),0)</f>
        <v>54</v>
      </c>
      <c r="L174" s="156">
        <f>(E174+K174)/E174</f>
        <v>1.1168831168831168</v>
      </c>
      <c r="M174" s="157">
        <f>E174/L174</f>
        <v>413.6511627906977</v>
      </c>
      <c r="N174" s="158">
        <f>E174-M174</f>
        <v>48.348837209302303</v>
      </c>
      <c r="O174" s="158">
        <f>M174+N174</f>
        <v>462</v>
      </c>
      <c r="P174" s="158">
        <f>O174</f>
        <v>462</v>
      </c>
      <c r="Q174" s="158"/>
      <c r="S174" s="30">
        <v>11</v>
      </c>
      <c r="T174" s="1" t="s">
        <v>39</v>
      </c>
      <c r="U174" s="116">
        <v>64</v>
      </c>
      <c r="V174" s="81">
        <v>0</v>
      </c>
      <c r="W174" s="116">
        <v>12</v>
      </c>
      <c r="X174" s="82">
        <v>0</v>
      </c>
      <c r="Y174" s="20">
        <f>U174*6+V174*5+W174*10+X174*9</f>
        <v>504</v>
      </c>
      <c r="Z174" s="44">
        <f>'liczba dni zwłoki'!$E$15</f>
        <v>149</v>
      </c>
      <c r="AA174" s="44">
        <f>'liczba dni zwłoki'!$F$15</f>
        <v>132</v>
      </c>
      <c r="AB174" s="43">
        <f>ROUND((((Y174*0.1*Z174)/365)+((Y174*0.08*AA174)/365)),0)</f>
        <v>35</v>
      </c>
      <c r="AC174" s="45">
        <f>'liczba dni zwłoki'!$H$15</f>
        <v>106</v>
      </c>
      <c r="AD174" s="45">
        <f>'liczba dni zwłoki'!$I$15</f>
        <v>130</v>
      </c>
      <c r="AE174" s="45">
        <f>ROUND((((Y174*0.1*AC174)/365)+((Y174*0.08*AD174)/365)),0)</f>
        <v>29</v>
      </c>
    </row>
    <row r="175" spans="1:31" ht="16.5" thickTop="1" thickBot="1" x14ac:dyDescent="0.3">
      <c r="A175" s="30">
        <v>2</v>
      </c>
      <c r="B175" s="1" t="s">
        <v>7</v>
      </c>
      <c r="C175" s="2">
        <v>60</v>
      </c>
      <c r="D175" s="2">
        <v>18</v>
      </c>
      <c r="E175" s="20">
        <f>+C175*5+D175*9</f>
        <v>462</v>
      </c>
      <c r="F175" s="44">
        <f>'liczba dni zwłoki'!$E$6</f>
        <v>422</v>
      </c>
      <c r="G175" s="44">
        <f>'liczba dni zwłoki'!$F$6</f>
        <v>132</v>
      </c>
      <c r="H175" s="47">
        <f t="shared" ref="H175:H183" si="117">ROUND(((E175*0.1*F175)/365)+((E175*0.08*G175)/365),0)</f>
        <v>67</v>
      </c>
      <c r="I175" s="45">
        <f>'liczba dni zwłoki'!$H$6</f>
        <v>290</v>
      </c>
      <c r="J175" s="45">
        <f>'liczba dni zwłoki'!$I$6</f>
        <v>130</v>
      </c>
      <c r="K175" s="46">
        <f t="shared" ref="K175:K183" si="118">ROUND((((E175*0.1*I175)/365)+((E175*0.08*J175)/365)),0)</f>
        <v>50</v>
      </c>
      <c r="L175" s="156">
        <f t="shared" ref="L175:L178" si="119">(E175+K175)/E175</f>
        <v>1.1082251082251082</v>
      </c>
      <c r="M175" s="157">
        <f t="shared" ref="M175:M183" si="120">E175/L175</f>
        <v>416.8828125</v>
      </c>
      <c r="N175" s="158">
        <f t="shared" ref="N175:N184" si="121">E175-M175</f>
        <v>45.1171875</v>
      </c>
      <c r="O175" s="158">
        <f t="shared" ref="O175:O184" si="122">M175+N175</f>
        <v>462</v>
      </c>
      <c r="P175" s="158">
        <f t="shared" ref="P175:P182" si="123">O175</f>
        <v>462</v>
      </c>
      <c r="Q175" s="158"/>
      <c r="S175" s="30">
        <v>12</v>
      </c>
      <c r="T175" s="1" t="s">
        <v>40</v>
      </c>
      <c r="U175" s="116">
        <v>64</v>
      </c>
      <c r="V175" s="81">
        <v>0</v>
      </c>
      <c r="W175" s="116">
        <v>12</v>
      </c>
      <c r="X175" s="82">
        <v>0</v>
      </c>
      <c r="Y175" s="20">
        <f t="shared" ref="Y175:Y182" si="124">U175*6+V175*5+W175*10+X175*9</f>
        <v>504</v>
      </c>
      <c r="Z175" s="44">
        <f>'liczba dni zwłoki'!$E$16</f>
        <v>120</v>
      </c>
      <c r="AA175" s="44">
        <f>'liczba dni zwłoki'!$F$16</f>
        <v>132</v>
      </c>
      <c r="AB175" s="43">
        <f t="shared" ref="AB175:AB181" si="125">ROUND((((Y175*0.1*Z175)/365)+((Y175*0.08*AA175)/365)),0)</f>
        <v>31</v>
      </c>
      <c r="AC175" s="45">
        <f>'liczba dni zwłoki'!$H$16</f>
        <v>77</v>
      </c>
      <c r="AD175" s="45">
        <f>'liczba dni zwłoki'!$I$16</f>
        <v>130</v>
      </c>
      <c r="AE175" s="45">
        <f t="shared" ref="AE175:AE181" si="126">ROUND((((Y175*0.1*AC175)/365)+((Y175*0.08*AD175)/365)),0)</f>
        <v>25</v>
      </c>
    </row>
    <row r="176" spans="1:31" ht="16.5" thickTop="1" thickBot="1" x14ac:dyDescent="0.3">
      <c r="A176" s="30">
        <v>3</v>
      </c>
      <c r="B176" s="1" t="s">
        <v>8</v>
      </c>
      <c r="C176" s="2">
        <v>60</v>
      </c>
      <c r="D176" s="2">
        <v>18</v>
      </c>
      <c r="E176" s="20">
        <f>C176*5+D176*9</f>
        <v>462</v>
      </c>
      <c r="F176" s="44">
        <f>'liczba dni zwłoki'!$E$7</f>
        <v>393</v>
      </c>
      <c r="G176" s="44">
        <f>'liczba dni zwłoki'!$F$7</f>
        <v>132</v>
      </c>
      <c r="H176" s="47">
        <f t="shared" si="117"/>
        <v>63</v>
      </c>
      <c r="I176" s="45">
        <f>'liczba dni zwłoki'!$H$7</f>
        <v>261</v>
      </c>
      <c r="J176" s="45">
        <f>'liczba dni zwłoki'!$I$7</f>
        <v>130</v>
      </c>
      <c r="K176" s="46">
        <f t="shared" si="118"/>
        <v>46</v>
      </c>
      <c r="L176" s="156">
        <f t="shared" si="119"/>
        <v>1.0995670995670996</v>
      </c>
      <c r="M176" s="157">
        <f t="shared" si="120"/>
        <v>420.16535433070862</v>
      </c>
      <c r="N176" s="158">
        <f t="shared" si="121"/>
        <v>41.834645669291376</v>
      </c>
      <c r="O176" s="158">
        <f t="shared" si="122"/>
        <v>462</v>
      </c>
      <c r="P176" s="158">
        <f t="shared" si="123"/>
        <v>462</v>
      </c>
      <c r="Q176" s="158"/>
      <c r="S176" s="30">
        <v>13</v>
      </c>
      <c r="T176" s="1" t="s">
        <v>41</v>
      </c>
      <c r="U176" s="116">
        <v>64</v>
      </c>
      <c r="V176" s="81">
        <v>0</v>
      </c>
      <c r="W176" s="116">
        <v>12</v>
      </c>
      <c r="X176" s="82">
        <v>0</v>
      </c>
      <c r="Y176" s="20">
        <f t="shared" si="124"/>
        <v>504</v>
      </c>
      <c r="Z176" s="44">
        <f>'liczba dni zwłoki'!$E$17</f>
        <v>90</v>
      </c>
      <c r="AA176" s="44">
        <f>'liczba dni zwłoki'!$F$17</f>
        <v>132</v>
      </c>
      <c r="AB176" s="43">
        <f t="shared" si="125"/>
        <v>27</v>
      </c>
      <c r="AC176" s="45">
        <f>'liczba dni zwłoki'!$H$17</f>
        <v>47</v>
      </c>
      <c r="AD176" s="45">
        <f>'liczba dni zwłoki'!$I$17</f>
        <v>130</v>
      </c>
      <c r="AE176" s="45">
        <f t="shared" si="126"/>
        <v>21</v>
      </c>
    </row>
    <row r="177" spans="1:31" ht="16.5" thickTop="1" thickBot="1" x14ac:dyDescent="0.3">
      <c r="A177" s="30">
        <v>4</v>
      </c>
      <c r="B177" s="1" t="s">
        <v>9</v>
      </c>
      <c r="C177" s="2">
        <v>60</v>
      </c>
      <c r="D177" s="2">
        <v>18</v>
      </c>
      <c r="E177" s="20">
        <f>C177*5+D177*9</f>
        <v>462</v>
      </c>
      <c r="F177" s="44">
        <f>'liczba dni zwłoki'!$E$8</f>
        <v>363</v>
      </c>
      <c r="G177" s="44">
        <f>'liczba dni zwłoki'!$F$8</f>
        <v>132</v>
      </c>
      <c r="H177" s="47">
        <f t="shared" si="117"/>
        <v>59</v>
      </c>
      <c r="I177" s="45">
        <f>'liczba dni zwłoki'!$H$8</f>
        <v>231</v>
      </c>
      <c r="J177" s="45">
        <f>'liczba dni zwłoki'!$I$8</f>
        <v>130</v>
      </c>
      <c r="K177" s="46">
        <f t="shared" si="118"/>
        <v>42</v>
      </c>
      <c r="L177" s="156">
        <f t="shared" si="119"/>
        <v>1.0909090909090908</v>
      </c>
      <c r="M177" s="157">
        <f t="shared" si="120"/>
        <v>423.50000000000006</v>
      </c>
      <c r="N177" s="158">
        <f t="shared" si="121"/>
        <v>38.499999999999943</v>
      </c>
      <c r="O177" s="158">
        <f t="shared" si="122"/>
        <v>462</v>
      </c>
      <c r="P177" s="158">
        <f t="shared" si="123"/>
        <v>462</v>
      </c>
      <c r="Q177" s="158"/>
      <c r="S177" s="30">
        <v>14</v>
      </c>
      <c r="T177" s="1" t="s">
        <v>42</v>
      </c>
      <c r="U177" s="116">
        <v>63</v>
      </c>
      <c r="V177" s="81">
        <v>0</v>
      </c>
      <c r="W177" s="116">
        <v>12</v>
      </c>
      <c r="X177" s="82">
        <v>0</v>
      </c>
      <c r="Y177" s="20">
        <f t="shared" si="124"/>
        <v>498</v>
      </c>
      <c r="Z177" s="44">
        <f>'liczba dni zwłoki'!$E$18</f>
        <v>58</v>
      </c>
      <c r="AA177" s="44">
        <f>'liczba dni zwłoki'!$F$18</f>
        <v>132</v>
      </c>
      <c r="AB177" s="43">
        <f t="shared" si="125"/>
        <v>22</v>
      </c>
      <c r="AC177" s="45">
        <f>'liczba dni zwłoki'!$H$18</f>
        <v>15</v>
      </c>
      <c r="AD177" s="45">
        <f>'liczba dni zwłoki'!$I$18</f>
        <v>130</v>
      </c>
      <c r="AE177" s="45">
        <f t="shared" si="126"/>
        <v>16</v>
      </c>
    </row>
    <row r="178" spans="1:31" ht="16.5" thickTop="1" thickBot="1" x14ac:dyDescent="0.3">
      <c r="A178" s="30">
        <v>5</v>
      </c>
      <c r="B178" s="1" t="s">
        <v>10</v>
      </c>
      <c r="C178" s="2">
        <v>62</v>
      </c>
      <c r="D178" s="2">
        <v>15</v>
      </c>
      <c r="E178" s="20">
        <f t="shared" ref="E178:E183" si="127">C178*5+D178*9</f>
        <v>445</v>
      </c>
      <c r="F178" s="44">
        <f>'liczba dni zwłoki'!$E$9</f>
        <v>330</v>
      </c>
      <c r="G178" s="44">
        <f>'liczba dni zwłoki'!$F$9</f>
        <v>132</v>
      </c>
      <c r="H178" s="47">
        <f t="shared" si="117"/>
        <v>53</v>
      </c>
      <c r="I178" s="45">
        <f>'liczba dni zwłoki'!$H$9</f>
        <v>198</v>
      </c>
      <c r="J178" s="45">
        <f>'liczba dni zwłoki'!$I$9</f>
        <v>130</v>
      </c>
      <c r="K178" s="46">
        <f t="shared" si="118"/>
        <v>37</v>
      </c>
      <c r="L178" s="156">
        <f t="shared" si="119"/>
        <v>1.0831460674157303</v>
      </c>
      <c r="M178" s="157">
        <f t="shared" si="120"/>
        <v>410.84024896265561</v>
      </c>
      <c r="N178" s="158">
        <f t="shared" si="121"/>
        <v>34.159751037344392</v>
      </c>
      <c r="O178" s="158">
        <f t="shared" si="122"/>
        <v>445</v>
      </c>
      <c r="P178" s="158">
        <f t="shared" si="123"/>
        <v>445</v>
      </c>
      <c r="Q178" s="158"/>
      <c r="S178" s="30">
        <v>15</v>
      </c>
      <c r="T178" s="1" t="s">
        <v>43</v>
      </c>
      <c r="U178" s="116">
        <v>63</v>
      </c>
      <c r="V178" s="81">
        <v>0</v>
      </c>
      <c r="W178" s="116">
        <v>12</v>
      </c>
      <c r="X178" s="82">
        <v>0</v>
      </c>
      <c r="Y178" s="20">
        <f t="shared" si="124"/>
        <v>498</v>
      </c>
      <c r="Z178" s="44">
        <f>'liczba dni zwłoki'!$E$19</f>
        <v>28</v>
      </c>
      <c r="AA178" s="44">
        <f>'liczba dni zwłoki'!$F$19</f>
        <v>132</v>
      </c>
      <c r="AB178" s="43">
        <f t="shared" si="125"/>
        <v>18</v>
      </c>
      <c r="AC178" s="45">
        <f>'liczba dni zwłoki'!$H$19</f>
        <v>0</v>
      </c>
      <c r="AD178" s="45">
        <f>'liczba dni zwłoki'!$I$19</f>
        <v>130</v>
      </c>
      <c r="AE178" s="45">
        <f t="shared" si="126"/>
        <v>14</v>
      </c>
    </row>
    <row r="179" spans="1:31" ht="16.5" thickTop="1" thickBot="1" x14ac:dyDescent="0.3">
      <c r="A179" s="30">
        <v>6</v>
      </c>
      <c r="B179" s="1" t="s">
        <v>11</v>
      </c>
      <c r="C179" s="2">
        <v>65</v>
      </c>
      <c r="D179" s="2">
        <v>12</v>
      </c>
      <c r="E179" s="20">
        <f t="shared" si="127"/>
        <v>433</v>
      </c>
      <c r="F179" s="44">
        <f>'liczba dni zwłoki'!$E$10</f>
        <v>302</v>
      </c>
      <c r="G179" s="44">
        <f>'liczba dni zwłoki'!$F$10</f>
        <v>132</v>
      </c>
      <c r="H179" s="47">
        <f t="shared" si="117"/>
        <v>48</v>
      </c>
      <c r="I179" s="45">
        <f>'liczba dni zwłoki'!$H$10</f>
        <v>170</v>
      </c>
      <c r="J179" s="45">
        <f>'liczba dni zwłoki'!$I$10</f>
        <v>130</v>
      </c>
      <c r="K179" s="46">
        <f t="shared" si="118"/>
        <v>33</v>
      </c>
      <c r="L179" s="156">
        <f>(E179+K179)/E179</f>
        <v>1.0762124711316396</v>
      </c>
      <c r="M179" s="157">
        <f t="shared" si="120"/>
        <v>402.33690987124464</v>
      </c>
      <c r="N179" s="158">
        <f t="shared" si="121"/>
        <v>30.663090128755357</v>
      </c>
      <c r="O179" s="158">
        <f t="shared" si="122"/>
        <v>433</v>
      </c>
      <c r="P179" s="158">
        <f t="shared" si="123"/>
        <v>433</v>
      </c>
      <c r="Q179" s="158"/>
      <c r="S179" s="30">
        <v>16</v>
      </c>
      <c r="T179" s="1" t="s">
        <v>188</v>
      </c>
      <c r="U179" s="116">
        <v>63</v>
      </c>
      <c r="V179" s="81">
        <v>0</v>
      </c>
      <c r="W179" s="116">
        <v>12</v>
      </c>
      <c r="X179" s="82">
        <v>0</v>
      </c>
      <c r="Y179" s="20">
        <f t="shared" si="124"/>
        <v>498</v>
      </c>
      <c r="Z179" s="44">
        <f>'liczba dni zwłoki'!$E$20</f>
        <v>0</v>
      </c>
      <c r="AA179" s="44">
        <f>'liczba dni zwłoki'!$F$20</f>
        <v>130</v>
      </c>
      <c r="AB179" s="43">
        <f t="shared" si="125"/>
        <v>14</v>
      </c>
      <c r="AC179" s="45">
        <f>'liczba dni zwłoki'!$H$20</f>
        <v>0</v>
      </c>
      <c r="AD179" s="45">
        <f>'liczba dni zwłoki'!$I$20</f>
        <v>129</v>
      </c>
      <c r="AE179" s="45">
        <f t="shared" si="126"/>
        <v>14</v>
      </c>
    </row>
    <row r="180" spans="1:31" ht="16.5" thickTop="1" thickBot="1" x14ac:dyDescent="0.3">
      <c r="A180" s="30">
        <v>7</v>
      </c>
      <c r="B180" s="1" t="s">
        <v>12</v>
      </c>
      <c r="C180" s="2">
        <v>65</v>
      </c>
      <c r="D180" s="2">
        <v>12</v>
      </c>
      <c r="E180" s="20">
        <f t="shared" si="127"/>
        <v>433</v>
      </c>
      <c r="F180" s="44">
        <f>'liczba dni zwłoki'!$E$11</f>
        <v>271</v>
      </c>
      <c r="G180" s="44">
        <f>'liczba dni zwłoki'!$F$11</f>
        <v>132</v>
      </c>
      <c r="H180" s="47">
        <f t="shared" si="117"/>
        <v>45</v>
      </c>
      <c r="I180" s="45">
        <f>'liczba dni zwłoki'!$H$11</f>
        <v>144</v>
      </c>
      <c r="J180" s="45">
        <f>'liczba dni zwłoki'!$I$11</f>
        <v>130</v>
      </c>
      <c r="K180" s="46">
        <f t="shared" si="118"/>
        <v>29</v>
      </c>
      <c r="L180" s="156">
        <f t="shared" ref="L180:L183" si="128">(E180+K180)/E180</f>
        <v>1.0669745958429562</v>
      </c>
      <c r="M180" s="157">
        <f t="shared" si="120"/>
        <v>405.82034632034629</v>
      </c>
      <c r="N180" s="158">
        <f t="shared" si="121"/>
        <v>27.179653679653711</v>
      </c>
      <c r="O180" s="158">
        <f t="shared" si="122"/>
        <v>433</v>
      </c>
      <c r="P180" s="158">
        <f t="shared" si="123"/>
        <v>433</v>
      </c>
      <c r="Q180" s="158"/>
      <c r="S180" s="30">
        <v>17</v>
      </c>
      <c r="T180" s="1" t="s">
        <v>189</v>
      </c>
      <c r="U180" s="116">
        <v>63</v>
      </c>
      <c r="V180" s="81">
        <v>0</v>
      </c>
      <c r="W180" s="116">
        <v>12</v>
      </c>
      <c r="X180" s="82">
        <v>0</v>
      </c>
      <c r="Y180" s="20">
        <f t="shared" si="124"/>
        <v>498</v>
      </c>
      <c r="Z180" s="44">
        <f>'liczba dni zwłoki'!$E$21</f>
        <v>0</v>
      </c>
      <c r="AA180" s="44">
        <f>'liczba dni zwłoki'!$F$21</f>
        <v>99</v>
      </c>
      <c r="AB180" s="43">
        <f t="shared" si="125"/>
        <v>11</v>
      </c>
      <c r="AC180" s="45">
        <f>'liczba dni zwłoki'!$H$21</f>
        <v>0</v>
      </c>
      <c r="AD180" s="45">
        <f>'liczba dni zwłoki'!$I$21</f>
        <v>99</v>
      </c>
      <c r="AE180" s="45">
        <f t="shared" si="126"/>
        <v>11</v>
      </c>
    </row>
    <row r="181" spans="1:31" ht="16.5" thickTop="1" thickBot="1" x14ac:dyDescent="0.3">
      <c r="A181" s="30">
        <v>8</v>
      </c>
      <c r="B181" s="1" t="s">
        <v>13</v>
      </c>
      <c r="C181" s="2">
        <v>65</v>
      </c>
      <c r="D181" s="2">
        <v>12</v>
      </c>
      <c r="E181" s="20">
        <f t="shared" si="127"/>
        <v>433</v>
      </c>
      <c r="F181" s="44">
        <f>'liczba dni zwłoki'!$E$12</f>
        <v>240</v>
      </c>
      <c r="G181" s="44">
        <f>'liczba dni zwłoki'!$F$12</f>
        <v>132</v>
      </c>
      <c r="H181" s="47">
        <f t="shared" si="117"/>
        <v>41</v>
      </c>
      <c r="I181" s="45">
        <f>'liczba dni zwłoki'!$H$12</f>
        <v>144</v>
      </c>
      <c r="J181" s="45">
        <f>'liczba dni zwłoki'!$I$12</f>
        <v>130</v>
      </c>
      <c r="K181" s="46">
        <f t="shared" si="118"/>
        <v>29</v>
      </c>
      <c r="L181" s="156">
        <f t="shared" si="128"/>
        <v>1.0669745958429562</v>
      </c>
      <c r="M181" s="157">
        <f t="shared" si="120"/>
        <v>405.82034632034629</v>
      </c>
      <c r="N181" s="158">
        <f t="shared" si="121"/>
        <v>27.179653679653711</v>
      </c>
      <c r="O181" s="158">
        <f t="shared" si="122"/>
        <v>433</v>
      </c>
      <c r="P181" s="158">
        <f t="shared" si="123"/>
        <v>433</v>
      </c>
      <c r="Q181" s="158"/>
      <c r="S181" s="30">
        <v>18</v>
      </c>
      <c r="T181" s="1" t="s">
        <v>190</v>
      </c>
      <c r="U181" s="116">
        <v>63</v>
      </c>
      <c r="V181" s="81">
        <v>0</v>
      </c>
      <c r="W181" s="116">
        <v>12</v>
      </c>
      <c r="X181" s="82">
        <v>0</v>
      </c>
      <c r="Y181" s="20">
        <f t="shared" si="124"/>
        <v>498</v>
      </c>
      <c r="Z181" s="44">
        <f>'liczba dni zwłoki'!$E$22</f>
        <v>0</v>
      </c>
      <c r="AA181" s="44">
        <f>'liczba dni zwłoki'!$F$22</f>
        <v>69</v>
      </c>
      <c r="AB181" s="43">
        <f t="shared" si="125"/>
        <v>8</v>
      </c>
      <c r="AC181" s="45">
        <f>'liczba dni zwłoki'!$H$22</f>
        <v>0</v>
      </c>
      <c r="AD181" s="45">
        <f>'liczba dni zwłoki'!$I$22</f>
        <v>69</v>
      </c>
      <c r="AE181" s="45">
        <f t="shared" si="126"/>
        <v>8</v>
      </c>
    </row>
    <row r="182" spans="1:31" ht="16.5" thickTop="1" thickBot="1" x14ac:dyDescent="0.3">
      <c r="A182" s="30">
        <v>9</v>
      </c>
      <c r="B182" s="1" t="s">
        <v>14</v>
      </c>
      <c r="C182" s="2">
        <v>65</v>
      </c>
      <c r="D182" s="2">
        <v>12</v>
      </c>
      <c r="E182" s="20">
        <f t="shared" si="127"/>
        <v>433</v>
      </c>
      <c r="F182" s="44">
        <f>'liczba dni zwłoki'!$E$13</f>
        <v>212</v>
      </c>
      <c r="G182" s="44">
        <f>'liczba dni zwłoki'!$F$13</f>
        <v>132</v>
      </c>
      <c r="H182" s="47">
        <f t="shared" si="117"/>
        <v>38</v>
      </c>
      <c r="I182" s="45">
        <f>'liczba dni zwłoki'!$H$13</f>
        <v>144</v>
      </c>
      <c r="J182" s="45">
        <f>'liczba dni zwłoki'!$I$13</f>
        <v>130</v>
      </c>
      <c r="K182" s="46">
        <f t="shared" si="118"/>
        <v>29</v>
      </c>
      <c r="L182" s="156">
        <f t="shared" si="128"/>
        <v>1.0669745958429562</v>
      </c>
      <c r="M182" s="157">
        <f t="shared" si="120"/>
        <v>405.82034632034629</v>
      </c>
      <c r="N182" s="158">
        <f t="shared" si="121"/>
        <v>27.179653679653711</v>
      </c>
      <c r="O182" s="158">
        <f t="shared" si="122"/>
        <v>433</v>
      </c>
      <c r="P182" s="158">
        <f t="shared" si="123"/>
        <v>433</v>
      </c>
      <c r="Q182" s="158"/>
      <c r="S182" s="30">
        <v>19</v>
      </c>
      <c r="T182" s="1" t="s">
        <v>240</v>
      </c>
      <c r="U182" s="17">
        <v>63</v>
      </c>
      <c r="V182" s="17">
        <v>0</v>
      </c>
      <c r="W182" s="2">
        <v>12</v>
      </c>
      <c r="X182" s="2">
        <v>0</v>
      </c>
      <c r="Y182" s="20">
        <f t="shared" si="124"/>
        <v>498</v>
      </c>
      <c r="Z182" s="44">
        <f>'liczba dni zwłoki'!$E$23</f>
        <v>0</v>
      </c>
      <c r="AA182" s="44">
        <f>'liczba dni zwłoki'!$F$23</f>
        <v>36</v>
      </c>
      <c r="AB182" s="43">
        <v>0</v>
      </c>
      <c r="AC182" s="45">
        <f>'liczba dni zwłoki'!$H$23</f>
        <v>0</v>
      </c>
      <c r="AD182" s="45">
        <f>'liczba dni zwłoki'!$I$23</f>
        <v>36</v>
      </c>
      <c r="AE182" s="45">
        <v>0</v>
      </c>
    </row>
    <row r="183" spans="1:31" ht="16.5" thickTop="1" thickBot="1" x14ac:dyDescent="0.3">
      <c r="A183" s="30">
        <v>10</v>
      </c>
      <c r="B183" s="1" t="s">
        <v>36</v>
      </c>
      <c r="C183" s="2">
        <v>64</v>
      </c>
      <c r="D183" s="22">
        <v>12</v>
      </c>
      <c r="E183" s="23">
        <f t="shared" si="127"/>
        <v>428</v>
      </c>
      <c r="F183" s="44">
        <f>'liczba dni zwłoki'!$E$14</f>
        <v>181</v>
      </c>
      <c r="G183" s="44">
        <f>'liczba dni zwłoki'!$F$14</f>
        <v>132</v>
      </c>
      <c r="H183" s="47">
        <f t="shared" si="117"/>
        <v>34</v>
      </c>
      <c r="I183" s="45">
        <f>'liczba dni zwłoki'!$H$14</f>
        <v>138</v>
      </c>
      <c r="J183" s="45">
        <f>'liczba dni zwłoki'!$I$14</f>
        <v>130</v>
      </c>
      <c r="K183" s="46">
        <f t="shared" si="118"/>
        <v>28</v>
      </c>
      <c r="L183" s="156">
        <f t="shared" si="128"/>
        <v>1.0654205607476634</v>
      </c>
      <c r="M183" s="157">
        <f t="shared" si="120"/>
        <v>401.71929824561408</v>
      </c>
      <c r="N183" s="158">
        <f t="shared" si="121"/>
        <v>26.280701754385916</v>
      </c>
      <c r="O183" s="158">
        <f t="shared" si="122"/>
        <v>428</v>
      </c>
      <c r="P183" s="158">
        <f>O183-Q183</f>
        <v>81.55682566195992</v>
      </c>
      <c r="Q183" s="158">
        <f>N184</f>
        <v>346.44317433804008</v>
      </c>
      <c r="X183" s="24" t="s">
        <v>47</v>
      </c>
      <c r="Y183" s="33">
        <f>SUM(Y174:Y182)</f>
        <v>4500</v>
      </c>
      <c r="Z183" s="33"/>
      <c r="AA183" s="33"/>
      <c r="AB183" s="34">
        <f>SUM(AB174:AB182)</f>
        <v>166</v>
      </c>
      <c r="AC183" s="34"/>
      <c r="AD183" s="34"/>
      <c r="AE183" s="34">
        <f>SUM(AE174:AE182)</f>
        <v>138</v>
      </c>
    </row>
    <row r="184" spans="1:31" ht="16.5" thickTop="1" thickBot="1" x14ac:dyDescent="0.3">
      <c r="A184" s="12"/>
      <c r="B184" s="13"/>
      <c r="C184" s="14"/>
      <c r="D184" s="24" t="s">
        <v>47</v>
      </c>
      <c r="E184" s="35">
        <f>SUM(E174:E183)</f>
        <v>4453</v>
      </c>
      <c r="F184" s="35"/>
      <c r="G184" s="35"/>
      <c r="H184" s="25">
        <f>SUM(H174:H183)</f>
        <v>519</v>
      </c>
      <c r="I184" s="25"/>
      <c r="J184" s="25"/>
      <c r="K184" s="25">
        <f t="shared" ref="K184" si="129">SUM(K174:K183)</f>
        <v>377</v>
      </c>
      <c r="L184" s="155"/>
      <c r="M184" s="159">
        <f>SUM(M174:M183)</f>
        <v>4106.5568256619599</v>
      </c>
      <c r="N184" s="159">
        <f t="shared" si="121"/>
        <v>346.44317433804008</v>
      </c>
      <c r="O184" s="159">
        <f t="shared" si="122"/>
        <v>4453</v>
      </c>
      <c r="P184" s="159">
        <f>SUM(P174:P183)</f>
        <v>4106.5568256619599</v>
      </c>
      <c r="Q184" s="159">
        <f>SUM(Q174:Q183)</f>
        <v>346.44317433804008</v>
      </c>
    </row>
    <row r="185" spans="1:31" ht="73.5" customHeight="1" thickTop="1" x14ac:dyDescent="0.25">
      <c r="H185" s="11"/>
      <c r="I185" s="11"/>
      <c r="J185" s="11"/>
    </row>
    <row r="186" spans="1:31" ht="18.75" x14ac:dyDescent="0.3">
      <c r="A186" s="198" t="s">
        <v>175</v>
      </c>
      <c r="B186" s="198"/>
      <c r="C186" s="198"/>
      <c r="D186" s="198"/>
      <c r="E186" s="198"/>
      <c r="F186" s="198"/>
      <c r="G186" s="198"/>
      <c r="H186" s="198"/>
      <c r="I186" s="198"/>
      <c r="J186" s="198"/>
      <c r="K186" s="198"/>
      <c r="L186" s="134"/>
      <c r="M186" s="134"/>
      <c r="N186" s="134"/>
      <c r="O186" s="134"/>
      <c r="P186" s="134"/>
      <c r="Q186" s="134"/>
      <c r="R186" s="132"/>
      <c r="S186" s="198" t="s">
        <v>175</v>
      </c>
      <c r="T186" s="198"/>
      <c r="U186" s="198"/>
      <c r="V186" s="198"/>
      <c r="W186" s="198"/>
      <c r="X186" s="198"/>
      <c r="Y186" s="198"/>
      <c r="Z186" s="198"/>
      <c r="AA186" s="198"/>
      <c r="AB186" s="198"/>
      <c r="AC186" s="198"/>
      <c r="AD186" s="198"/>
      <c r="AE186" s="198"/>
    </row>
    <row r="187" spans="1:31" ht="15.75" thickBot="1" x14ac:dyDescent="0.3">
      <c r="C187" s="42"/>
      <c r="D187" s="42"/>
      <c r="H187" s="11"/>
      <c r="I187" s="11"/>
      <c r="J187" s="11"/>
      <c r="K187" s="11"/>
      <c r="L187" s="11"/>
      <c r="M187" s="11"/>
      <c r="N187" s="11"/>
      <c r="O187" s="11"/>
      <c r="P187" s="11"/>
      <c r="Q187" s="11"/>
    </row>
    <row r="188" spans="1:31" ht="32.25" customHeight="1" thickTop="1" thickBot="1" x14ac:dyDescent="0.3">
      <c r="F188" s="187" t="s">
        <v>152</v>
      </c>
      <c r="G188" s="188"/>
      <c r="H188" s="189"/>
      <c r="I188" s="174" t="s">
        <v>151</v>
      </c>
      <c r="J188" s="175"/>
      <c r="K188" s="176"/>
      <c r="L188" s="153"/>
      <c r="M188" s="153"/>
      <c r="N188" s="153"/>
      <c r="O188" s="153"/>
      <c r="P188" s="153"/>
      <c r="Q188" s="153"/>
      <c r="Z188" s="187" t="s">
        <v>152</v>
      </c>
      <c r="AA188" s="188"/>
      <c r="AB188" s="189"/>
      <c r="AC188" s="174" t="s">
        <v>151</v>
      </c>
      <c r="AD188" s="175"/>
      <c r="AE188" s="176"/>
    </row>
    <row r="189" spans="1:31" ht="45" customHeight="1" thickTop="1" thickBot="1" x14ac:dyDescent="0.3">
      <c r="A189" s="177" t="s">
        <v>0</v>
      </c>
      <c r="B189" s="179" t="s">
        <v>1</v>
      </c>
      <c r="C189" s="183" t="s">
        <v>2</v>
      </c>
      <c r="D189" s="184"/>
      <c r="E189" s="181" t="s">
        <v>3</v>
      </c>
      <c r="F189" s="190" t="s">
        <v>38</v>
      </c>
      <c r="G189" s="191"/>
      <c r="H189" s="185" t="s">
        <v>37</v>
      </c>
      <c r="I189" s="192" t="s">
        <v>150</v>
      </c>
      <c r="J189" s="193"/>
      <c r="K189" s="173" t="s">
        <v>48</v>
      </c>
      <c r="L189" s="166" t="s">
        <v>243</v>
      </c>
      <c r="M189" s="168" t="s">
        <v>241</v>
      </c>
      <c r="N189" s="168" t="s">
        <v>185</v>
      </c>
      <c r="O189" s="168" t="s">
        <v>183</v>
      </c>
      <c r="P189" s="168" t="s">
        <v>244</v>
      </c>
      <c r="Q189" s="168" t="s">
        <v>245</v>
      </c>
      <c r="S189" s="177" t="s">
        <v>0</v>
      </c>
      <c r="T189" s="179" t="s">
        <v>1</v>
      </c>
      <c r="U189" s="194" t="s">
        <v>2</v>
      </c>
      <c r="V189" s="195"/>
      <c r="W189" s="195"/>
      <c r="X189" s="196"/>
      <c r="Y189" s="181" t="s">
        <v>3</v>
      </c>
      <c r="Z189" s="197" t="s">
        <v>38</v>
      </c>
      <c r="AA189" s="197"/>
      <c r="AB189" s="185" t="s">
        <v>37</v>
      </c>
      <c r="AC189" s="192" t="s">
        <v>150</v>
      </c>
      <c r="AD189" s="193"/>
      <c r="AE189" s="171" t="s">
        <v>48</v>
      </c>
    </row>
    <row r="190" spans="1:31" ht="15.75" customHeight="1" thickTop="1" thickBot="1" x14ac:dyDescent="0.3">
      <c r="A190" s="178"/>
      <c r="B190" s="180"/>
      <c r="C190" s="19" t="s">
        <v>4</v>
      </c>
      <c r="D190" s="19" t="s">
        <v>5</v>
      </c>
      <c r="E190" s="182"/>
      <c r="F190" s="78" t="s">
        <v>197</v>
      </c>
      <c r="G190" s="78" t="s">
        <v>198</v>
      </c>
      <c r="H190" s="186"/>
      <c r="I190" s="80" t="s">
        <v>197</v>
      </c>
      <c r="J190" s="79" t="s">
        <v>198</v>
      </c>
      <c r="K190" s="173"/>
      <c r="L190" s="167"/>
      <c r="M190" s="169"/>
      <c r="N190" s="169"/>
      <c r="O190" s="169"/>
      <c r="P190" s="169"/>
      <c r="Q190" s="169"/>
      <c r="S190" s="178"/>
      <c r="T190" s="180"/>
      <c r="U190" s="28" t="s">
        <v>44</v>
      </c>
      <c r="V190" s="19" t="s">
        <v>4</v>
      </c>
      <c r="W190" s="29" t="s">
        <v>45</v>
      </c>
      <c r="X190" s="19" t="s">
        <v>5</v>
      </c>
      <c r="Y190" s="182"/>
      <c r="Z190" s="78" t="s">
        <v>197</v>
      </c>
      <c r="AA190" s="52" t="s">
        <v>198</v>
      </c>
      <c r="AB190" s="186"/>
      <c r="AC190" s="79" t="s">
        <v>197</v>
      </c>
      <c r="AD190" s="80" t="s">
        <v>198</v>
      </c>
      <c r="AE190" s="172"/>
    </row>
    <row r="191" spans="1:31" ht="16.5" thickTop="1" thickBot="1" x14ac:dyDescent="0.3">
      <c r="A191" s="30">
        <v>1</v>
      </c>
      <c r="B191" s="1" t="s">
        <v>6</v>
      </c>
      <c r="C191" s="2">
        <v>67</v>
      </c>
      <c r="D191" s="2">
        <v>7</v>
      </c>
      <c r="E191" s="20">
        <f>C191*5+D191*9</f>
        <v>398</v>
      </c>
      <c r="F191" s="44">
        <f>'liczba dni zwłoki'!$E$5</f>
        <v>455</v>
      </c>
      <c r="G191" s="44">
        <f>'liczba dni zwłoki'!$F$5</f>
        <v>132</v>
      </c>
      <c r="H191" s="47">
        <f>ROUND(((E191*0.1*F191)/365)+((E191*0.08*G191)/365),0)</f>
        <v>61</v>
      </c>
      <c r="I191" s="45">
        <f>'liczba dni zwłoki'!$H$5</f>
        <v>323</v>
      </c>
      <c r="J191" s="45">
        <f>'liczba dni zwłoki'!$I$5</f>
        <v>130</v>
      </c>
      <c r="K191" s="46">
        <f>ROUND((((E191*0.1*I191)/365)+((E191*0.08*J191)/365)),0)</f>
        <v>47</v>
      </c>
      <c r="L191" s="156">
        <f>(E191+K191)/E191</f>
        <v>1.1180904522613064</v>
      </c>
      <c r="M191" s="157">
        <f>E191/L191</f>
        <v>355.96404494382028</v>
      </c>
      <c r="N191" s="158">
        <f>E191-M191</f>
        <v>42.035955056179716</v>
      </c>
      <c r="O191" s="158">
        <f>M191+N191</f>
        <v>398</v>
      </c>
      <c r="P191" s="158">
        <f>O191</f>
        <v>398</v>
      </c>
      <c r="Q191" s="158"/>
      <c r="S191" s="30">
        <v>11</v>
      </c>
      <c r="T191" s="1" t="s">
        <v>39</v>
      </c>
      <c r="U191" s="117">
        <v>67</v>
      </c>
      <c r="V191" s="81">
        <v>0</v>
      </c>
      <c r="W191" s="117">
        <v>2</v>
      </c>
      <c r="X191" s="82">
        <v>0</v>
      </c>
      <c r="Y191" s="20">
        <f>U191*6+V191*5+W191*10+X191*9</f>
        <v>422</v>
      </c>
      <c r="Z191" s="44">
        <f>'liczba dni zwłoki'!$E$15</f>
        <v>149</v>
      </c>
      <c r="AA191" s="44">
        <f>'liczba dni zwłoki'!$F$15</f>
        <v>132</v>
      </c>
      <c r="AB191" s="43">
        <f>ROUND((((Y191*0.1*Z191)/365)+((Y191*0.08*AA191)/365)),0)</f>
        <v>29</v>
      </c>
      <c r="AC191" s="45">
        <f>'liczba dni zwłoki'!$H$15</f>
        <v>106</v>
      </c>
      <c r="AD191" s="45">
        <f>'liczba dni zwłoki'!$I$15</f>
        <v>130</v>
      </c>
      <c r="AE191" s="45">
        <f>ROUND((((Y191*0.1*AC191)/365)+((Y191*0.08*AD191)/365)),0)</f>
        <v>24</v>
      </c>
    </row>
    <row r="192" spans="1:31" ht="16.5" thickTop="1" thickBot="1" x14ac:dyDescent="0.3">
      <c r="A192" s="30">
        <v>2</v>
      </c>
      <c r="B192" s="1" t="s">
        <v>7</v>
      </c>
      <c r="C192" s="2">
        <v>67</v>
      </c>
      <c r="D192" s="2">
        <v>7</v>
      </c>
      <c r="E192" s="20">
        <f>+C192*5+D192*9</f>
        <v>398</v>
      </c>
      <c r="F192" s="44">
        <f>'liczba dni zwłoki'!$E$6</f>
        <v>422</v>
      </c>
      <c r="G192" s="44">
        <f>'liczba dni zwłoki'!$F$6</f>
        <v>132</v>
      </c>
      <c r="H192" s="47">
        <f t="shared" ref="H192:H200" si="130">ROUND(((E192*0.1*F192)/365)+((E192*0.08*G192)/365),0)</f>
        <v>58</v>
      </c>
      <c r="I192" s="45">
        <f>'liczba dni zwłoki'!$H$6</f>
        <v>290</v>
      </c>
      <c r="J192" s="45">
        <f>'liczba dni zwłoki'!$I$6</f>
        <v>130</v>
      </c>
      <c r="K192" s="46">
        <f t="shared" ref="K192:K200" si="131">ROUND((((E192*0.1*I192)/365)+((E192*0.08*J192)/365)),0)</f>
        <v>43</v>
      </c>
      <c r="L192" s="156">
        <f t="shared" ref="L192:L195" si="132">(E192+K192)/E192</f>
        <v>1.1080402010050252</v>
      </c>
      <c r="M192" s="157">
        <f t="shared" ref="M192:M200" si="133">E192/L192</f>
        <v>359.19274376417229</v>
      </c>
      <c r="N192" s="158">
        <f t="shared" ref="N192:N201" si="134">E192-M192</f>
        <v>38.807256235827708</v>
      </c>
      <c r="O192" s="158">
        <f t="shared" ref="O192:O201" si="135">M192+N192</f>
        <v>398</v>
      </c>
      <c r="P192" s="158">
        <f t="shared" ref="P192:P199" si="136">O192</f>
        <v>398</v>
      </c>
      <c r="Q192" s="158"/>
      <c r="S192" s="30">
        <v>12</v>
      </c>
      <c r="T192" s="1" t="s">
        <v>40</v>
      </c>
      <c r="U192" s="117">
        <v>67</v>
      </c>
      <c r="V192" s="81">
        <v>0</v>
      </c>
      <c r="W192" s="117">
        <v>2</v>
      </c>
      <c r="X192" s="82">
        <v>0</v>
      </c>
      <c r="Y192" s="20">
        <f t="shared" ref="Y192:Y199" si="137">U192*6+V192*5+W192*10+X192*9</f>
        <v>422</v>
      </c>
      <c r="Z192" s="44">
        <f>'liczba dni zwłoki'!$E$16</f>
        <v>120</v>
      </c>
      <c r="AA192" s="44">
        <f>'liczba dni zwłoki'!$F$16</f>
        <v>132</v>
      </c>
      <c r="AB192" s="43">
        <f t="shared" ref="AB192:AB197" si="138">ROUND((((Y192*0.1*Z192)/365)+((Y192*0.08*AA192)/365)),0)</f>
        <v>26</v>
      </c>
      <c r="AC192" s="45">
        <f>'liczba dni zwłoki'!$H$16</f>
        <v>77</v>
      </c>
      <c r="AD192" s="45">
        <f>'liczba dni zwłoki'!$I$16</f>
        <v>130</v>
      </c>
      <c r="AE192" s="45">
        <f t="shared" ref="AE192:AE197" si="139">ROUND((((Y192*0.1*AC192)/365)+((Y192*0.08*AD192)/365)),0)</f>
        <v>21</v>
      </c>
    </row>
    <row r="193" spans="1:31" ht="16.5" thickTop="1" thickBot="1" x14ac:dyDescent="0.3">
      <c r="A193" s="30">
        <v>3</v>
      </c>
      <c r="B193" s="1" t="s">
        <v>8</v>
      </c>
      <c r="C193" s="2">
        <v>67</v>
      </c>
      <c r="D193" s="2">
        <v>7</v>
      </c>
      <c r="E193" s="20">
        <f>C193*5+D193*9</f>
        <v>398</v>
      </c>
      <c r="F193" s="44">
        <f>'liczba dni zwłoki'!$E$7</f>
        <v>393</v>
      </c>
      <c r="G193" s="44">
        <f>'liczba dni zwłoki'!$F$7</f>
        <v>132</v>
      </c>
      <c r="H193" s="47">
        <f t="shared" si="130"/>
        <v>54</v>
      </c>
      <c r="I193" s="45">
        <f>'liczba dni zwłoki'!$H$7</f>
        <v>261</v>
      </c>
      <c r="J193" s="45">
        <f>'liczba dni zwłoki'!$I$7</f>
        <v>130</v>
      </c>
      <c r="K193" s="46">
        <f t="shared" si="131"/>
        <v>40</v>
      </c>
      <c r="L193" s="156">
        <f t="shared" si="132"/>
        <v>1.1005025125628141</v>
      </c>
      <c r="M193" s="157">
        <f t="shared" si="133"/>
        <v>361.65296803652967</v>
      </c>
      <c r="N193" s="158">
        <f t="shared" si="134"/>
        <v>36.347031963470329</v>
      </c>
      <c r="O193" s="158">
        <f t="shared" si="135"/>
        <v>398</v>
      </c>
      <c r="P193" s="158">
        <f t="shared" si="136"/>
        <v>398</v>
      </c>
      <c r="Q193" s="158"/>
      <c r="S193" s="30">
        <v>13</v>
      </c>
      <c r="T193" s="1" t="s">
        <v>41</v>
      </c>
      <c r="U193" s="117">
        <v>67</v>
      </c>
      <c r="V193" s="81">
        <v>0</v>
      </c>
      <c r="W193" s="117">
        <v>2</v>
      </c>
      <c r="X193" s="82">
        <v>0</v>
      </c>
      <c r="Y193" s="20">
        <f t="shared" si="137"/>
        <v>422</v>
      </c>
      <c r="Z193" s="44">
        <f>'liczba dni zwłoki'!$E$17</f>
        <v>90</v>
      </c>
      <c r="AA193" s="44">
        <f>'liczba dni zwłoki'!$F$17</f>
        <v>132</v>
      </c>
      <c r="AB193" s="43">
        <f t="shared" si="138"/>
        <v>23</v>
      </c>
      <c r="AC193" s="45">
        <f>'liczba dni zwłoki'!$H$17</f>
        <v>47</v>
      </c>
      <c r="AD193" s="45">
        <f>'liczba dni zwłoki'!$I$17</f>
        <v>130</v>
      </c>
      <c r="AE193" s="45">
        <f t="shared" si="139"/>
        <v>17</v>
      </c>
    </row>
    <row r="194" spans="1:31" ht="16.5" thickTop="1" thickBot="1" x14ac:dyDescent="0.3">
      <c r="A194" s="30">
        <v>4</v>
      </c>
      <c r="B194" s="1" t="s">
        <v>9</v>
      </c>
      <c r="C194" s="2">
        <v>67</v>
      </c>
      <c r="D194" s="2">
        <v>7</v>
      </c>
      <c r="E194" s="20">
        <f>C194*5+D194*9</f>
        <v>398</v>
      </c>
      <c r="F194" s="44">
        <f>'liczba dni zwłoki'!$E$8</f>
        <v>363</v>
      </c>
      <c r="G194" s="44">
        <f>'liczba dni zwłoki'!$F$8</f>
        <v>132</v>
      </c>
      <c r="H194" s="47">
        <f t="shared" si="130"/>
        <v>51</v>
      </c>
      <c r="I194" s="45">
        <f>'liczba dni zwłoki'!$H$8</f>
        <v>231</v>
      </c>
      <c r="J194" s="45">
        <f>'liczba dni zwłoki'!$I$8</f>
        <v>130</v>
      </c>
      <c r="K194" s="46">
        <f t="shared" si="131"/>
        <v>37</v>
      </c>
      <c r="L194" s="156">
        <f t="shared" si="132"/>
        <v>1.0929648241206029</v>
      </c>
      <c r="M194" s="157">
        <f t="shared" si="133"/>
        <v>364.14712643678166</v>
      </c>
      <c r="N194" s="158">
        <f t="shared" si="134"/>
        <v>33.852873563218338</v>
      </c>
      <c r="O194" s="158">
        <f t="shared" si="135"/>
        <v>398</v>
      </c>
      <c r="P194" s="158">
        <f t="shared" si="136"/>
        <v>398</v>
      </c>
      <c r="Q194" s="158"/>
      <c r="S194" s="30">
        <v>14</v>
      </c>
      <c r="T194" s="1" t="s">
        <v>42</v>
      </c>
      <c r="U194" s="117">
        <v>67</v>
      </c>
      <c r="V194" s="81">
        <v>0</v>
      </c>
      <c r="W194" s="117">
        <v>2</v>
      </c>
      <c r="X194" s="82">
        <v>0</v>
      </c>
      <c r="Y194" s="20">
        <f t="shared" si="137"/>
        <v>422</v>
      </c>
      <c r="Z194" s="44">
        <f>'liczba dni zwłoki'!$E$18</f>
        <v>58</v>
      </c>
      <c r="AA194" s="44">
        <f>'liczba dni zwłoki'!$F$18</f>
        <v>132</v>
      </c>
      <c r="AB194" s="43">
        <f t="shared" si="138"/>
        <v>19</v>
      </c>
      <c r="AC194" s="45">
        <f>'liczba dni zwłoki'!$H$18</f>
        <v>15</v>
      </c>
      <c r="AD194" s="45">
        <f>'liczba dni zwłoki'!$I$18</f>
        <v>130</v>
      </c>
      <c r="AE194" s="45">
        <f t="shared" si="139"/>
        <v>14</v>
      </c>
    </row>
    <row r="195" spans="1:31" ht="16.5" thickTop="1" thickBot="1" x14ac:dyDescent="0.3">
      <c r="A195" s="30">
        <v>5</v>
      </c>
      <c r="B195" s="1" t="s">
        <v>10</v>
      </c>
      <c r="C195" s="2">
        <v>65</v>
      </c>
      <c r="D195" s="2">
        <v>7</v>
      </c>
      <c r="E195" s="20">
        <f t="shared" ref="E195:E200" si="140">C195*5+D195*9</f>
        <v>388</v>
      </c>
      <c r="F195" s="44">
        <f>'liczba dni zwłoki'!$E$9</f>
        <v>330</v>
      </c>
      <c r="G195" s="44">
        <f>'liczba dni zwłoki'!$F$9</f>
        <v>132</v>
      </c>
      <c r="H195" s="47">
        <f t="shared" si="130"/>
        <v>46</v>
      </c>
      <c r="I195" s="45">
        <f>'liczba dni zwłoki'!$H$9</f>
        <v>198</v>
      </c>
      <c r="J195" s="45">
        <f>'liczba dni zwłoki'!$I$9</f>
        <v>130</v>
      </c>
      <c r="K195" s="46">
        <f t="shared" si="131"/>
        <v>32</v>
      </c>
      <c r="L195" s="156">
        <f t="shared" si="132"/>
        <v>1.0824742268041236</v>
      </c>
      <c r="M195" s="157">
        <f t="shared" si="133"/>
        <v>358.43809523809529</v>
      </c>
      <c r="N195" s="158">
        <f t="shared" si="134"/>
        <v>29.561904761904714</v>
      </c>
      <c r="O195" s="158">
        <f t="shared" si="135"/>
        <v>388</v>
      </c>
      <c r="P195" s="158">
        <f t="shared" si="136"/>
        <v>388</v>
      </c>
      <c r="Q195" s="158"/>
      <c r="S195" s="30">
        <v>15</v>
      </c>
      <c r="T195" s="1" t="s">
        <v>43</v>
      </c>
      <c r="U195" s="117">
        <v>67</v>
      </c>
      <c r="V195" s="81">
        <v>0</v>
      </c>
      <c r="W195" s="117">
        <v>2</v>
      </c>
      <c r="X195" s="82">
        <v>0</v>
      </c>
      <c r="Y195" s="20">
        <f t="shared" si="137"/>
        <v>422</v>
      </c>
      <c r="Z195" s="44">
        <f>'liczba dni zwłoki'!$E$19</f>
        <v>28</v>
      </c>
      <c r="AA195" s="44">
        <f>'liczba dni zwłoki'!$F$19</f>
        <v>132</v>
      </c>
      <c r="AB195" s="43">
        <f t="shared" si="138"/>
        <v>15</v>
      </c>
      <c r="AC195" s="45">
        <f>'liczba dni zwłoki'!$H$19</f>
        <v>0</v>
      </c>
      <c r="AD195" s="45">
        <f>'liczba dni zwłoki'!$I$19</f>
        <v>130</v>
      </c>
      <c r="AE195" s="45">
        <f t="shared" si="139"/>
        <v>12</v>
      </c>
    </row>
    <row r="196" spans="1:31" ht="16.5" thickTop="1" thickBot="1" x14ac:dyDescent="0.3">
      <c r="A196" s="30">
        <v>6</v>
      </c>
      <c r="B196" s="1" t="s">
        <v>11</v>
      </c>
      <c r="C196" s="2">
        <v>67</v>
      </c>
      <c r="D196" s="2">
        <v>2</v>
      </c>
      <c r="E196" s="20">
        <f t="shared" si="140"/>
        <v>353</v>
      </c>
      <c r="F196" s="44">
        <f>'liczba dni zwłoki'!$E$10</f>
        <v>302</v>
      </c>
      <c r="G196" s="44">
        <f>'liczba dni zwłoki'!$F$10</f>
        <v>132</v>
      </c>
      <c r="H196" s="47">
        <f t="shared" si="130"/>
        <v>39</v>
      </c>
      <c r="I196" s="45">
        <f>'liczba dni zwłoki'!$H$10</f>
        <v>170</v>
      </c>
      <c r="J196" s="45">
        <f>'liczba dni zwłoki'!$I$10</f>
        <v>130</v>
      </c>
      <c r="K196" s="46">
        <f t="shared" si="131"/>
        <v>26</v>
      </c>
      <c r="L196" s="156">
        <f>(E196+K196)/E196</f>
        <v>1.0736543909348442</v>
      </c>
      <c r="M196" s="157">
        <f t="shared" si="133"/>
        <v>328.78364116094986</v>
      </c>
      <c r="N196" s="158">
        <f t="shared" si="134"/>
        <v>24.216358839050145</v>
      </c>
      <c r="O196" s="158">
        <f t="shared" si="135"/>
        <v>353</v>
      </c>
      <c r="P196" s="158">
        <f t="shared" si="136"/>
        <v>353</v>
      </c>
      <c r="Q196" s="158"/>
      <c r="S196" s="30">
        <v>16</v>
      </c>
      <c r="T196" s="1" t="s">
        <v>188</v>
      </c>
      <c r="U196" s="117">
        <v>67</v>
      </c>
      <c r="V196" s="81">
        <v>0</v>
      </c>
      <c r="W196" s="117">
        <v>2</v>
      </c>
      <c r="X196" s="82">
        <v>0</v>
      </c>
      <c r="Y196" s="20">
        <f t="shared" si="137"/>
        <v>422</v>
      </c>
      <c r="Z196" s="44">
        <f>'liczba dni zwłoki'!$E$20</f>
        <v>0</v>
      </c>
      <c r="AA196" s="44">
        <f>'liczba dni zwłoki'!$F$20</f>
        <v>130</v>
      </c>
      <c r="AB196" s="43">
        <f t="shared" si="138"/>
        <v>12</v>
      </c>
      <c r="AC196" s="45">
        <f>'liczba dni zwłoki'!$H$20</f>
        <v>0</v>
      </c>
      <c r="AD196" s="45">
        <f>'liczba dni zwłoki'!$I$20</f>
        <v>129</v>
      </c>
      <c r="AE196" s="45">
        <f t="shared" si="139"/>
        <v>12</v>
      </c>
    </row>
    <row r="197" spans="1:31" ht="16.5" thickTop="1" thickBot="1" x14ac:dyDescent="0.3">
      <c r="A197" s="30">
        <v>7</v>
      </c>
      <c r="B197" s="1" t="s">
        <v>12</v>
      </c>
      <c r="C197" s="2">
        <v>67</v>
      </c>
      <c r="D197" s="2">
        <v>2</v>
      </c>
      <c r="E197" s="20">
        <f t="shared" si="140"/>
        <v>353</v>
      </c>
      <c r="F197" s="44">
        <f>'liczba dni zwłoki'!$E$11</f>
        <v>271</v>
      </c>
      <c r="G197" s="44">
        <f>'liczba dni zwłoki'!$F$11</f>
        <v>132</v>
      </c>
      <c r="H197" s="47">
        <f t="shared" si="130"/>
        <v>36</v>
      </c>
      <c r="I197" s="45">
        <f>'liczba dni zwłoki'!$H$11</f>
        <v>144</v>
      </c>
      <c r="J197" s="45">
        <f>'liczba dni zwłoki'!$I$11</f>
        <v>130</v>
      </c>
      <c r="K197" s="46">
        <f t="shared" si="131"/>
        <v>24</v>
      </c>
      <c r="L197" s="156">
        <f t="shared" ref="L197:L200" si="141">(E197+K197)/E197</f>
        <v>1.0679886685552409</v>
      </c>
      <c r="M197" s="157">
        <f t="shared" si="133"/>
        <v>330.52785145888589</v>
      </c>
      <c r="N197" s="158">
        <f t="shared" si="134"/>
        <v>22.472148541114109</v>
      </c>
      <c r="O197" s="158">
        <f t="shared" si="135"/>
        <v>353</v>
      </c>
      <c r="P197" s="158">
        <f t="shared" si="136"/>
        <v>353</v>
      </c>
      <c r="Q197" s="158"/>
      <c r="S197" s="30">
        <v>17</v>
      </c>
      <c r="T197" s="1" t="s">
        <v>189</v>
      </c>
      <c r="U197" s="117">
        <v>67</v>
      </c>
      <c r="V197" s="81">
        <v>0</v>
      </c>
      <c r="W197" s="117">
        <v>2</v>
      </c>
      <c r="X197" s="82">
        <v>0</v>
      </c>
      <c r="Y197" s="20">
        <f t="shared" si="137"/>
        <v>422</v>
      </c>
      <c r="Z197" s="44">
        <f>'liczba dni zwłoki'!$E$21</f>
        <v>0</v>
      </c>
      <c r="AA197" s="44">
        <f>'liczba dni zwłoki'!$F$21</f>
        <v>99</v>
      </c>
      <c r="AB197" s="43">
        <f t="shared" si="138"/>
        <v>9</v>
      </c>
      <c r="AC197" s="45">
        <f>'liczba dni zwłoki'!$H$21</f>
        <v>0</v>
      </c>
      <c r="AD197" s="45">
        <f>'liczba dni zwłoki'!$I$21</f>
        <v>99</v>
      </c>
      <c r="AE197" s="45">
        <f t="shared" si="139"/>
        <v>9</v>
      </c>
    </row>
    <row r="198" spans="1:31" ht="16.5" thickTop="1" thickBot="1" x14ac:dyDescent="0.3">
      <c r="A198" s="30">
        <v>8</v>
      </c>
      <c r="B198" s="1" t="s">
        <v>13</v>
      </c>
      <c r="C198" s="2">
        <v>67</v>
      </c>
      <c r="D198" s="2">
        <v>2</v>
      </c>
      <c r="E198" s="20">
        <f t="shared" si="140"/>
        <v>353</v>
      </c>
      <c r="F198" s="44">
        <f>'liczba dni zwłoki'!$E$12</f>
        <v>240</v>
      </c>
      <c r="G198" s="44">
        <f>'liczba dni zwłoki'!$F$12</f>
        <v>132</v>
      </c>
      <c r="H198" s="47">
        <f t="shared" si="130"/>
        <v>33</v>
      </c>
      <c r="I198" s="45">
        <f>'liczba dni zwłoki'!$H$12</f>
        <v>144</v>
      </c>
      <c r="J198" s="45">
        <f>'liczba dni zwłoki'!$I$12</f>
        <v>130</v>
      </c>
      <c r="K198" s="46">
        <f t="shared" si="131"/>
        <v>24</v>
      </c>
      <c r="L198" s="156">
        <f t="shared" si="141"/>
        <v>1.0679886685552409</v>
      </c>
      <c r="M198" s="157">
        <f t="shared" si="133"/>
        <v>330.52785145888589</v>
      </c>
      <c r="N198" s="158">
        <f t="shared" si="134"/>
        <v>22.472148541114109</v>
      </c>
      <c r="O198" s="158">
        <f t="shared" si="135"/>
        <v>353</v>
      </c>
      <c r="P198" s="158">
        <f t="shared" si="136"/>
        <v>353</v>
      </c>
      <c r="Q198" s="158"/>
      <c r="S198" s="30">
        <v>18</v>
      </c>
      <c r="T198" s="1" t="s">
        <v>190</v>
      </c>
      <c r="U198" s="117">
        <v>66</v>
      </c>
      <c r="V198" s="81">
        <v>0</v>
      </c>
      <c r="W198" s="117">
        <v>2</v>
      </c>
      <c r="X198" s="82">
        <v>0</v>
      </c>
      <c r="Y198" s="20">
        <f t="shared" si="137"/>
        <v>416</v>
      </c>
      <c r="Z198" s="44">
        <f>'liczba dni zwłoki'!$E$22</f>
        <v>0</v>
      </c>
      <c r="AA198" s="44">
        <f>'liczba dni zwłoki'!$F$22</f>
        <v>69</v>
      </c>
      <c r="AB198" s="43">
        <v>0</v>
      </c>
      <c r="AC198" s="45">
        <f>'liczba dni zwłoki'!$H$22</f>
        <v>0</v>
      </c>
      <c r="AD198" s="45">
        <f>'liczba dni zwłoki'!$I$22</f>
        <v>69</v>
      </c>
      <c r="AE198" s="45">
        <v>0</v>
      </c>
    </row>
    <row r="199" spans="1:31" ht="16.5" thickTop="1" thickBot="1" x14ac:dyDescent="0.3">
      <c r="A199" s="30">
        <v>9</v>
      </c>
      <c r="B199" s="1" t="s">
        <v>14</v>
      </c>
      <c r="C199" s="2">
        <v>67</v>
      </c>
      <c r="D199" s="2">
        <v>2</v>
      </c>
      <c r="E199" s="20">
        <f t="shared" si="140"/>
        <v>353</v>
      </c>
      <c r="F199" s="44">
        <f>'liczba dni zwłoki'!$E$13</f>
        <v>212</v>
      </c>
      <c r="G199" s="44">
        <f>'liczba dni zwłoki'!$F$13</f>
        <v>132</v>
      </c>
      <c r="H199" s="47">
        <f t="shared" si="130"/>
        <v>31</v>
      </c>
      <c r="I199" s="45">
        <f>'liczba dni zwłoki'!$H$13</f>
        <v>144</v>
      </c>
      <c r="J199" s="45">
        <f>'liczba dni zwłoki'!$I$13</f>
        <v>130</v>
      </c>
      <c r="K199" s="46">
        <f t="shared" si="131"/>
        <v>24</v>
      </c>
      <c r="L199" s="156">
        <f t="shared" si="141"/>
        <v>1.0679886685552409</v>
      </c>
      <c r="M199" s="157">
        <f t="shared" si="133"/>
        <v>330.52785145888589</v>
      </c>
      <c r="N199" s="158">
        <f t="shared" si="134"/>
        <v>22.472148541114109</v>
      </c>
      <c r="O199" s="158">
        <f t="shared" si="135"/>
        <v>353</v>
      </c>
      <c r="P199" s="158">
        <f t="shared" si="136"/>
        <v>353</v>
      </c>
      <c r="Q199" s="158"/>
      <c r="S199" s="30">
        <v>19</v>
      </c>
      <c r="T199" s="1" t="s">
        <v>240</v>
      </c>
      <c r="U199" s="17">
        <v>66</v>
      </c>
      <c r="V199" s="17">
        <v>0</v>
      </c>
      <c r="W199" s="2">
        <v>2</v>
      </c>
      <c r="X199" s="2">
        <v>0</v>
      </c>
      <c r="Y199" s="20">
        <f t="shared" si="137"/>
        <v>416</v>
      </c>
      <c r="Z199" s="44">
        <f>'liczba dni zwłoki'!$E$23</f>
        <v>0</v>
      </c>
      <c r="AA199" s="44">
        <f>'liczba dni zwłoki'!$F$23</f>
        <v>36</v>
      </c>
      <c r="AB199" s="43">
        <v>0</v>
      </c>
      <c r="AC199" s="45">
        <f>'liczba dni zwłoki'!$H$23</f>
        <v>0</v>
      </c>
      <c r="AD199" s="45">
        <f>'liczba dni zwłoki'!$I$23</f>
        <v>36</v>
      </c>
      <c r="AE199" s="45">
        <v>0</v>
      </c>
    </row>
    <row r="200" spans="1:31" ht="16.5" thickTop="1" thickBot="1" x14ac:dyDescent="0.3">
      <c r="A200" s="30">
        <v>10</v>
      </c>
      <c r="B200" s="1" t="s">
        <v>36</v>
      </c>
      <c r="C200" s="2">
        <v>67</v>
      </c>
      <c r="D200" s="22">
        <v>2</v>
      </c>
      <c r="E200" s="23">
        <f t="shared" si="140"/>
        <v>353</v>
      </c>
      <c r="F200" s="44">
        <f>'liczba dni zwłoki'!$E$14</f>
        <v>181</v>
      </c>
      <c r="G200" s="44">
        <f>'liczba dni zwłoki'!$F$14</f>
        <v>132</v>
      </c>
      <c r="H200" s="47">
        <f t="shared" si="130"/>
        <v>28</v>
      </c>
      <c r="I200" s="45">
        <f>'liczba dni zwłoki'!$H$14</f>
        <v>138</v>
      </c>
      <c r="J200" s="45">
        <f>'liczba dni zwłoki'!$I$14</f>
        <v>130</v>
      </c>
      <c r="K200" s="46">
        <f t="shared" si="131"/>
        <v>23</v>
      </c>
      <c r="L200" s="156">
        <f t="shared" si="141"/>
        <v>1.065155807365439</v>
      </c>
      <c r="M200" s="157">
        <f t="shared" si="133"/>
        <v>331.40691489361706</v>
      </c>
      <c r="N200" s="158">
        <f t="shared" si="134"/>
        <v>21.593085106382944</v>
      </c>
      <c r="O200" s="158">
        <f t="shared" si="135"/>
        <v>353</v>
      </c>
      <c r="P200" s="158">
        <f>O200-Q200</f>
        <v>59.169088850623211</v>
      </c>
      <c r="Q200" s="158">
        <f>N201</f>
        <v>293.83091114937679</v>
      </c>
      <c r="X200" s="24" t="s">
        <v>47</v>
      </c>
      <c r="Y200" s="33">
        <f>SUM(Y191:Y199)</f>
        <v>3786</v>
      </c>
      <c r="Z200" s="33"/>
      <c r="AA200" s="33"/>
      <c r="AB200" s="34">
        <f>SUM(AB191:AB199)</f>
        <v>133</v>
      </c>
      <c r="AC200" s="34"/>
      <c r="AD200" s="34"/>
      <c r="AE200" s="34">
        <f>SUM(AE191:AE199)</f>
        <v>109</v>
      </c>
    </row>
    <row r="201" spans="1:31" ht="16.5" thickTop="1" thickBot="1" x14ac:dyDescent="0.3">
      <c r="A201" s="12"/>
      <c r="B201" s="13"/>
      <c r="C201" s="14"/>
      <c r="D201" s="24" t="s">
        <v>47</v>
      </c>
      <c r="E201" s="35">
        <f>SUM(E191:E200)</f>
        <v>3745</v>
      </c>
      <c r="F201" s="35"/>
      <c r="G201" s="35"/>
      <c r="H201" s="25">
        <f>SUM(H191:H200)</f>
        <v>437</v>
      </c>
      <c r="I201" s="25"/>
      <c r="J201" s="25"/>
      <c r="K201" s="25">
        <f t="shared" ref="K201" si="142">SUM(K191:K200)</f>
        <v>320</v>
      </c>
      <c r="L201" s="155"/>
      <c r="M201" s="159">
        <f>SUM(M191:M200)</f>
        <v>3451.1690888506232</v>
      </c>
      <c r="N201" s="159">
        <f t="shared" si="134"/>
        <v>293.83091114937679</v>
      </c>
      <c r="O201" s="159">
        <f t="shared" si="135"/>
        <v>3745</v>
      </c>
      <c r="P201" s="159">
        <f>SUM(P191:P200)</f>
        <v>3451.1690888506232</v>
      </c>
      <c r="Q201" s="159">
        <f>SUM(Q191:Q200)</f>
        <v>293.83091114937679</v>
      </c>
    </row>
    <row r="202" spans="1:31" ht="15.75" thickTop="1" x14ac:dyDescent="0.25">
      <c r="H202" s="11"/>
      <c r="I202" s="11"/>
      <c r="J202" s="11"/>
    </row>
    <row r="203" spans="1:31" ht="74.25" customHeight="1" x14ac:dyDescent="0.25"/>
    <row r="204" spans="1:31" ht="18.75" x14ac:dyDescent="0.3">
      <c r="A204" s="198" t="s">
        <v>176</v>
      </c>
      <c r="B204" s="198"/>
      <c r="C204" s="198"/>
      <c r="D204" s="198"/>
      <c r="E204" s="198"/>
      <c r="F204" s="198"/>
      <c r="G204" s="198"/>
      <c r="H204" s="198"/>
      <c r="I204" s="198"/>
      <c r="J204" s="198"/>
      <c r="K204" s="198"/>
      <c r="L204" s="134"/>
      <c r="M204" s="134"/>
      <c r="N204" s="134"/>
      <c r="O204" s="134"/>
      <c r="P204" s="134"/>
      <c r="Q204" s="134"/>
      <c r="R204" s="132"/>
      <c r="S204" s="198" t="s">
        <v>176</v>
      </c>
      <c r="T204" s="198"/>
      <c r="U204" s="198"/>
      <c r="V204" s="198"/>
      <c r="W204" s="198"/>
      <c r="X204" s="198"/>
      <c r="Y204" s="198"/>
      <c r="Z204" s="198"/>
      <c r="AA204" s="198"/>
      <c r="AB204" s="198"/>
      <c r="AC204" s="198"/>
      <c r="AD204" s="198"/>
      <c r="AE204" s="198"/>
    </row>
    <row r="205" spans="1:31" ht="15.75" thickBot="1" x14ac:dyDescent="0.3">
      <c r="C205" s="42"/>
      <c r="D205" s="42"/>
      <c r="H205" s="11"/>
      <c r="I205" s="11"/>
      <c r="J205" s="11"/>
      <c r="K205" s="11"/>
      <c r="L205" s="11"/>
      <c r="M205" s="11"/>
      <c r="N205" s="11"/>
      <c r="O205" s="11"/>
      <c r="P205" s="11"/>
      <c r="Q205" s="11"/>
    </row>
    <row r="206" spans="1:31" ht="33.75" customHeight="1" thickTop="1" thickBot="1" x14ac:dyDescent="0.3">
      <c r="F206" s="187" t="s">
        <v>152</v>
      </c>
      <c r="G206" s="188"/>
      <c r="H206" s="189"/>
      <c r="I206" s="174" t="s">
        <v>151</v>
      </c>
      <c r="J206" s="175"/>
      <c r="K206" s="176"/>
      <c r="L206" s="153"/>
      <c r="M206" s="153"/>
      <c r="N206" s="153"/>
      <c r="O206" s="153"/>
      <c r="P206" s="153"/>
      <c r="Q206" s="153"/>
      <c r="Z206" s="187" t="s">
        <v>152</v>
      </c>
      <c r="AA206" s="188"/>
      <c r="AB206" s="189"/>
      <c r="AC206" s="174" t="s">
        <v>151</v>
      </c>
      <c r="AD206" s="175"/>
      <c r="AE206" s="176"/>
    </row>
    <row r="207" spans="1:31" ht="46.5" customHeight="1" thickTop="1" thickBot="1" x14ac:dyDescent="0.3">
      <c r="A207" s="177" t="s">
        <v>0</v>
      </c>
      <c r="B207" s="179" t="s">
        <v>1</v>
      </c>
      <c r="C207" s="183" t="s">
        <v>2</v>
      </c>
      <c r="D207" s="184"/>
      <c r="E207" s="181" t="s">
        <v>3</v>
      </c>
      <c r="F207" s="190" t="s">
        <v>38</v>
      </c>
      <c r="G207" s="191"/>
      <c r="H207" s="185" t="s">
        <v>37</v>
      </c>
      <c r="I207" s="192" t="s">
        <v>150</v>
      </c>
      <c r="J207" s="193"/>
      <c r="K207" s="173" t="s">
        <v>48</v>
      </c>
      <c r="L207" s="166" t="s">
        <v>243</v>
      </c>
      <c r="M207" s="168" t="s">
        <v>241</v>
      </c>
      <c r="N207" s="168" t="s">
        <v>185</v>
      </c>
      <c r="O207" s="168" t="s">
        <v>183</v>
      </c>
      <c r="P207" s="168" t="s">
        <v>244</v>
      </c>
      <c r="Q207" s="168" t="s">
        <v>245</v>
      </c>
      <c r="S207" s="177" t="s">
        <v>0</v>
      </c>
      <c r="T207" s="179" t="s">
        <v>1</v>
      </c>
      <c r="U207" s="194" t="s">
        <v>2</v>
      </c>
      <c r="V207" s="195"/>
      <c r="W207" s="195"/>
      <c r="X207" s="196"/>
      <c r="Y207" s="181" t="s">
        <v>3</v>
      </c>
      <c r="Z207" s="197" t="s">
        <v>38</v>
      </c>
      <c r="AA207" s="197"/>
      <c r="AB207" s="185" t="s">
        <v>37</v>
      </c>
      <c r="AC207" s="192" t="s">
        <v>150</v>
      </c>
      <c r="AD207" s="193"/>
      <c r="AE207" s="171" t="s">
        <v>48</v>
      </c>
    </row>
    <row r="208" spans="1:31" ht="15.75" customHeight="1" thickTop="1" thickBot="1" x14ac:dyDescent="0.3">
      <c r="A208" s="178"/>
      <c r="B208" s="180"/>
      <c r="C208" s="19" t="s">
        <v>4</v>
      </c>
      <c r="D208" s="19" t="s">
        <v>5</v>
      </c>
      <c r="E208" s="182"/>
      <c r="F208" s="78" t="s">
        <v>197</v>
      </c>
      <c r="G208" s="78" t="s">
        <v>198</v>
      </c>
      <c r="H208" s="186"/>
      <c r="I208" s="80" t="s">
        <v>197</v>
      </c>
      <c r="J208" s="79" t="s">
        <v>198</v>
      </c>
      <c r="K208" s="173"/>
      <c r="L208" s="167"/>
      <c r="M208" s="169"/>
      <c r="N208" s="169"/>
      <c r="O208" s="169"/>
      <c r="P208" s="169"/>
      <c r="Q208" s="169"/>
      <c r="S208" s="178"/>
      <c r="T208" s="180"/>
      <c r="U208" s="28" t="s">
        <v>44</v>
      </c>
      <c r="V208" s="19" t="s">
        <v>4</v>
      </c>
      <c r="W208" s="29" t="s">
        <v>45</v>
      </c>
      <c r="X208" s="19" t="s">
        <v>5</v>
      </c>
      <c r="Y208" s="182"/>
      <c r="Z208" s="78" t="s">
        <v>197</v>
      </c>
      <c r="AA208" s="52" t="s">
        <v>198</v>
      </c>
      <c r="AB208" s="186"/>
      <c r="AC208" s="79" t="s">
        <v>197</v>
      </c>
      <c r="AD208" s="80" t="s">
        <v>198</v>
      </c>
      <c r="AE208" s="172"/>
    </row>
    <row r="209" spans="1:31" ht="16.5" thickTop="1" thickBot="1" x14ac:dyDescent="0.3">
      <c r="A209" s="30">
        <v>1</v>
      </c>
      <c r="B209" s="1" t="s">
        <v>6</v>
      </c>
      <c r="C209" s="2">
        <v>46</v>
      </c>
      <c r="D209" s="2">
        <v>5</v>
      </c>
      <c r="E209" s="20">
        <f>C209*5+D209*9</f>
        <v>275</v>
      </c>
      <c r="F209" s="44">
        <f>'liczba dni zwłoki'!$E$5</f>
        <v>455</v>
      </c>
      <c r="G209" s="44">
        <f>'liczba dni zwłoki'!$F$5</f>
        <v>132</v>
      </c>
      <c r="H209" s="47">
        <f>ROUND(((E209*0.1*F209)/365)+((E209*0.08*G209)/365),0)</f>
        <v>42</v>
      </c>
      <c r="I209" s="45">
        <f>'liczba dni zwłoki'!$H$5</f>
        <v>323</v>
      </c>
      <c r="J209" s="45">
        <f>'liczba dni zwłoki'!$I$5</f>
        <v>130</v>
      </c>
      <c r="K209" s="46">
        <f>ROUND((((E209*0.1*I209)/365)+((E209*0.08*J209)/365)),0)</f>
        <v>32</v>
      </c>
      <c r="L209" s="156">
        <f>(E209+K209)/E209</f>
        <v>1.1163636363636364</v>
      </c>
      <c r="M209" s="157">
        <f>E209/L209</f>
        <v>246.33550488599346</v>
      </c>
      <c r="N209" s="158">
        <f>E209-M209</f>
        <v>28.664495114006542</v>
      </c>
      <c r="O209" s="158">
        <f>M209+N209</f>
        <v>275</v>
      </c>
      <c r="P209" s="158">
        <f>O209</f>
        <v>275</v>
      </c>
      <c r="Q209" s="158"/>
      <c r="S209" s="30">
        <v>11</v>
      </c>
      <c r="T209" s="1" t="s">
        <v>39</v>
      </c>
      <c r="U209" s="118">
        <v>46</v>
      </c>
      <c r="V209" s="81">
        <v>0</v>
      </c>
      <c r="W209" s="118">
        <v>5</v>
      </c>
      <c r="X209" s="82">
        <v>0</v>
      </c>
      <c r="Y209" s="20">
        <f>U209*6+V209*5+W209*10+X209*9</f>
        <v>326</v>
      </c>
      <c r="Z209" s="44">
        <f>'liczba dni zwłoki'!$E$15</f>
        <v>149</v>
      </c>
      <c r="AA209" s="44">
        <f>'liczba dni zwłoki'!$F$15</f>
        <v>132</v>
      </c>
      <c r="AB209" s="43">
        <f>ROUND((((Y209*0.1*Z209)/365)+((Y209*0.08*AA209)/365)),0)</f>
        <v>23</v>
      </c>
      <c r="AC209" s="45">
        <f>'liczba dni zwłoki'!$H$15</f>
        <v>106</v>
      </c>
      <c r="AD209" s="45">
        <f>'liczba dni zwłoki'!$I$15</f>
        <v>130</v>
      </c>
      <c r="AE209" s="45">
        <f>ROUND((((Y209*0.1*AC209)/365)+((Y209*0.08*AD209)/365)),0)</f>
        <v>19</v>
      </c>
    </row>
    <row r="210" spans="1:31" ht="16.5" thickTop="1" thickBot="1" x14ac:dyDescent="0.3">
      <c r="A210" s="30">
        <v>2</v>
      </c>
      <c r="B210" s="1" t="s">
        <v>7</v>
      </c>
      <c r="C210" s="2">
        <v>46</v>
      </c>
      <c r="D210" s="2">
        <v>5</v>
      </c>
      <c r="E210" s="20">
        <f>+C210*5+D210*9</f>
        <v>275</v>
      </c>
      <c r="F210" s="44">
        <f>'liczba dni zwłoki'!$E$6</f>
        <v>422</v>
      </c>
      <c r="G210" s="44">
        <f>'liczba dni zwłoki'!$F$6</f>
        <v>132</v>
      </c>
      <c r="H210" s="47">
        <f t="shared" ref="H210:H218" si="143">ROUND(((E210*0.1*F210)/365)+((E210*0.08*G210)/365),0)</f>
        <v>40</v>
      </c>
      <c r="I210" s="45">
        <f>'liczba dni zwłoki'!$H$6</f>
        <v>290</v>
      </c>
      <c r="J210" s="45">
        <f>'liczba dni zwłoki'!$I$6</f>
        <v>130</v>
      </c>
      <c r="K210" s="46">
        <f t="shared" ref="K210:K218" si="144">ROUND((((E210*0.1*I210)/365)+((E210*0.08*J210)/365)),0)</f>
        <v>30</v>
      </c>
      <c r="L210" s="156">
        <f t="shared" ref="L210:L213" si="145">(E210+K210)/E210</f>
        <v>1.1090909090909091</v>
      </c>
      <c r="M210" s="157">
        <f t="shared" ref="M210:M218" si="146">E210/L210</f>
        <v>247.95081967213113</v>
      </c>
      <c r="N210" s="158">
        <f t="shared" ref="N210:N219" si="147">E210-M210</f>
        <v>27.049180327868868</v>
      </c>
      <c r="O210" s="158">
        <f t="shared" ref="O210:O219" si="148">M210+N210</f>
        <v>275</v>
      </c>
      <c r="P210" s="158">
        <f t="shared" ref="P210:P217" si="149">O210</f>
        <v>275</v>
      </c>
      <c r="Q210" s="158"/>
      <c r="S210" s="30">
        <v>12</v>
      </c>
      <c r="T210" s="1" t="s">
        <v>40</v>
      </c>
      <c r="U210" s="118">
        <v>46</v>
      </c>
      <c r="V210" s="81">
        <v>0</v>
      </c>
      <c r="W210" s="118">
        <v>5</v>
      </c>
      <c r="X210" s="82">
        <v>0</v>
      </c>
      <c r="Y210" s="20">
        <f t="shared" ref="Y210:Y217" si="150">U210*6+V210*5+W210*10+X210*9</f>
        <v>326</v>
      </c>
      <c r="Z210" s="44">
        <f>'liczba dni zwłoki'!$E$16</f>
        <v>120</v>
      </c>
      <c r="AA210" s="44">
        <f>'liczba dni zwłoki'!$F$16</f>
        <v>132</v>
      </c>
      <c r="AB210" s="43">
        <f t="shared" ref="AB210:AB214" si="151">ROUND((((Y210*0.1*Z210)/365)+((Y210*0.08*AA210)/365)),0)</f>
        <v>20</v>
      </c>
      <c r="AC210" s="45">
        <f>'liczba dni zwłoki'!$H$16</f>
        <v>77</v>
      </c>
      <c r="AD210" s="45">
        <f>'liczba dni zwłoki'!$I$16</f>
        <v>130</v>
      </c>
      <c r="AE210" s="45">
        <f t="shared" ref="AE210:AE214" si="152">ROUND((((Y210*0.1*AC210)/365)+((Y210*0.08*AD210)/365)),0)</f>
        <v>16</v>
      </c>
    </row>
    <row r="211" spans="1:31" ht="16.5" thickTop="1" thickBot="1" x14ac:dyDescent="0.3">
      <c r="A211" s="30">
        <v>3</v>
      </c>
      <c r="B211" s="1" t="s">
        <v>8</v>
      </c>
      <c r="C211" s="2">
        <v>46</v>
      </c>
      <c r="D211" s="2">
        <v>5</v>
      </c>
      <c r="E211" s="20">
        <f>C211*5+D211*9</f>
        <v>275</v>
      </c>
      <c r="F211" s="44">
        <f>'liczba dni zwłoki'!$E$7</f>
        <v>393</v>
      </c>
      <c r="G211" s="44">
        <f>'liczba dni zwłoki'!$F$7</f>
        <v>132</v>
      </c>
      <c r="H211" s="47">
        <f t="shared" si="143"/>
        <v>38</v>
      </c>
      <c r="I211" s="45">
        <f>'liczba dni zwłoki'!$H$7</f>
        <v>261</v>
      </c>
      <c r="J211" s="45">
        <f>'liczba dni zwłoki'!$I$7</f>
        <v>130</v>
      </c>
      <c r="K211" s="46">
        <f t="shared" si="144"/>
        <v>28</v>
      </c>
      <c r="L211" s="156">
        <f t="shared" si="145"/>
        <v>1.1018181818181818</v>
      </c>
      <c r="M211" s="157">
        <f t="shared" si="146"/>
        <v>249.58745874587459</v>
      </c>
      <c r="N211" s="158">
        <f t="shared" si="147"/>
        <v>25.412541254125415</v>
      </c>
      <c r="O211" s="158">
        <f t="shared" si="148"/>
        <v>275</v>
      </c>
      <c r="P211" s="158">
        <f t="shared" si="149"/>
        <v>275</v>
      </c>
      <c r="Q211" s="158"/>
      <c r="S211" s="30">
        <v>13</v>
      </c>
      <c r="T211" s="1" t="s">
        <v>41</v>
      </c>
      <c r="U211" s="118">
        <v>46</v>
      </c>
      <c r="V211" s="81">
        <v>0</v>
      </c>
      <c r="W211" s="118">
        <v>5</v>
      </c>
      <c r="X211" s="82">
        <v>0</v>
      </c>
      <c r="Y211" s="20">
        <f t="shared" si="150"/>
        <v>326</v>
      </c>
      <c r="Z211" s="44">
        <f>'liczba dni zwłoki'!$E$17</f>
        <v>90</v>
      </c>
      <c r="AA211" s="44">
        <f>'liczba dni zwłoki'!$F$17</f>
        <v>132</v>
      </c>
      <c r="AB211" s="43">
        <f t="shared" si="151"/>
        <v>17</v>
      </c>
      <c r="AC211" s="45">
        <f>'liczba dni zwłoki'!$H$17</f>
        <v>47</v>
      </c>
      <c r="AD211" s="45">
        <f>'liczba dni zwłoki'!$I$17</f>
        <v>130</v>
      </c>
      <c r="AE211" s="45">
        <f t="shared" si="152"/>
        <v>13</v>
      </c>
    </row>
    <row r="212" spans="1:31" ht="16.5" thickTop="1" thickBot="1" x14ac:dyDescent="0.3">
      <c r="A212" s="30">
        <v>4</v>
      </c>
      <c r="B212" s="1" t="s">
        <v>9</v>
      </c>
      <c r="C212" s="2">
        <v>47</v>
      </c>
      <c r="D212" s="2">
        <v>5</v>
      </c>
      <c r="E212" s="20">
        <f>C212*5+D212*9</f>
        <v>280</v>
      </c>
      <c r="F212" s="44">
        <f>'liczba dni zwłoki'!$E$8</f>
        <v>363</v>
      </c>
      <c r="G212" s="44">
        <f>'liczba dni zwłoki'!$F$8</f>
        <v>132</v>
      </c>
      <c r="H212" s="47">
        <f t="shared" si="143"/>
        <v>36</v>
      </c>
      <c r="I212" s="45">
        <f>'liczba dni zwłoki'!$H$8</f>
        <v>231</v>
      </c>
      <c r="J212" s="45">
        <f>'liczba dni zwłoki'!$I$8</f>
        <v>130</v>
      </c>
      <c r="K212" s="46">
        <f t="shared" si="144"/>
        <v>26</v>
      </c>
      <c r="L212" s="156">
        <f t="shared" si="145"/>
        <v>1.0928571428571427</v>
      </c>
      <c r="M212" s="157">
        <f t="shared" si="146"/>
        <v>256.20915032679738</v>
      </c>
      <c r="N212" s="158">
        <f t="shared" si="147"/>
        <v>23.790849673202615</v>
      </c>
      <c r="O212" s="158">
        <f t="shared" si="148"/>
        <v>280</v>
      </c>
      <c r="P212" s="158">
        <f t="shared" si="149"/>
        <v>280</v>
      </c>
      <c r="Q212" s="158"/>
      <c r="S212" s="30">
        <v>14</v>
      </c>
      <c r="T212" s="1" t="s">
        <v>42</v>
      </c>
      <c r="U212" s="118">
        <v>46</v>
      </c>
      <c r="V212" s="81">
        <v>0</v>
      </c>
      <c r="W212" s="118">
        <v>5</v>
      </c>
      <c r="X212" s="82">
        <v>0</v>
      </c>
      <c r="Y212" s="20">
        <f t="shared" si="150"/>
        <v>326</v>
      </c>
      <c r="Z212" s="44">
        <f>'liczba dni zwłoki'!$E$18</f>
        <v>58</v>
      </c>
      <c r="AA212" s="44">
        <f>'liczba dni zwłoki'!$F$18</f>
        <v>132</v>
      </c>
      <c r="AB212" s="43">
        <f t="shared" si="151"/>
        <v>15</v>
      </c>
      <c r="AC212" s="45">
        <f>'liczba dni zwłoki'!$H$18</f>
        <v>15</v>
      </c>
      <c r="AD212" s="45">
        <f>'liczba dni zwłoki'!$I$18</f>
        <v>130</v>
      </c>
      <c r="AE212" s="45">
        <f t="shared" si="152"/>
        <v>11</v>
      </c>
    </row>
    <row r="213" spans="1:31" ht="16.5" thickTop="1" thickBot="1" x14ac:dyDescent="0.3">
      <c r="A213" s="30">
        <v>5</v>
      </c>
      <c r="B213" s="1" t="s">
        <v>10</v>
      </c>
      <c r="C213" s="2">
        <v>46</v>
      </c>
      <c r="D213" s="2">
        <v>5</v>
      </c>
      <c r="E213" s="20">
        <f t="shared" ref="E213:E218" si="153">C213*5+D213*9</f>
        <v>275</v>
      </c>
      <c r="F213" s="44">
        <f>'liczba dni zwłoki'!$E$9</f>
        <v>330</v>
      </c>
      <c r="G213" s="44">
        <f>'liczba dni zwłoki'!$F$9</f>
        <v>132</v>
      </c>
      <c r="H213" s="47">
        <f t="shared" si="143"/>
        <v>33</v>
      </c>
      <c r="I213" s="45">
        <f>'liczba dni zwłoki'!$H$9</f>
        <v>198</v>
      </c>
      <c r="J213" s="45">
        <f>'liczba dni zwłoki'!$I$9</f>
        <v>130</v>
      </c>
      <c r="K213" s="46">
        <f t="shared" si="144"/>
        <v>23</v>
      </c>
      <c r="L213" s="156">
        <f t="shared" si="145"/>
        <v>1.0836363636363637</v>
      </c>
      <c r="M213" s="157">
        <f t="shared" si="146"/>
        <v>253.77516778523488</v>
      </c>
      <c r="N213" s="158">
        <f t="shared" si="147"/>
        <v>21.224832214765115</v>
      </c>
      <c r="O213" s="158">
        <f t="shared" si="148"/>
        <v>275</v>
      </c>
      <c r="P213" s="158">
        <f t="shared" si="149"/>
        <v>275</v>
      </c>
      <c r="Q213" s="158"/>
      <c r="S213" s="30">
        <v>15</v>
      </c>
      <c r="T213" s="1" t="s">
        <v>43</v>
      </c>
      <c r="U213" s="118">
        <v>46</v>
      </c>
      <c r="V213" s="81">
        <v>0</v>
      </c>
      <c r="W213" s="118">
        <v>5</v>
      </c>
      <c r="X213" s="82">
        <v>0</v>
      </c>
      <c r="Y213" s="20">
        <f t="shared" si="150"/>
        <v>326</v>
      </c>
      <c r="Z213" s="44">
        <f>'liczba dni zwłoki'!$E$19</f>
        <v>28</v>
      </c>
      <c r="AA213" s="44">
        <f>'liczba dni zwłoki'!$F$19</f>
        <v>132</v>
      </c>
      <c r="AB213" s="43">
        <f t="shared" si="151"/>
        <v>12</v>
      </c>
      <c r="AC213" s="45">
        <f>'liczba dni zwłoki'!$H$19</f>
        <v>0</v>
      </c>
      <c r="AD213" s="45">
        <f>'liczba dni zwłoki'!$I$19</f>
        <v>130</v>
      </c>
      <c r="AE213" s="45">
        <f t="shared" si="152"/>
        <v>9</v>
      </c>
    </row>
    <row r="214" spans="1:31" ht="16.5" thickTop="1" thickBot="1" x14ac:dyDescent="0.3">
      <c r="A214" s="30">
        <v>6</v>
      </c>
      <c r="B214" s="1" t="s">
        <v>11</v>
      </c>
      <c r="C214" s="2">
        <v>46</v>
      </c>
      <c r="D214" s="2">
        <v>5</v>
      </c>
      <c r="E214" s="20">
        <f t="shared" si="153"/>
        <v>275</v>
      </c>
      <c r="F214" s="44">
        <f>'liczba dni zwłoki'!$E$10</f>
        <v>302</v>
      </c>
      <c r="G214" s="44">
        <f>'liczba dni zwłoki'!$F$10</f>
        <v>132</v>
      </c>
      <c r="H214" s="47">
        <f t="shared" si="143"/>
        <v>31</v>
      </c>
      <c r="I214" s="45">
        <f>'liczba dni zwłoki'!$H$10</f>
        <v>170</v>
      </c>
      <c r="J214" s="45">
        <f>'liczba dni zwłoki'!$I$10</f>
        <v>130</v>
      </c>
      <c r="K214" s="46">
        <f t="shared" si="144"/>
        <v>21</v>
      </c>
      <c r="L214" s="156">
        <f>(E214+K214)/E214</f>
        <v>1.0763636363636364</v>
      </c>
      <c r="M214" s="157">
        <f t="shared" si="146"/>
        <v>255.48986486486484</v>
      </c>
      <c r="N214" s="158">
        <f t="shared" si="147"/>
        <v>19.510135135135158</v>
      </c>
      <c r="O214" s="158">
        <f t="shared" si="148"/>
        <v>275</v>
      </c>
      <c r="P214" s="158">
        <f t="shared" si="149"/>
        <v>275</v>
      </c>
      <c r="Q214" s="158"/>
      <c r="S214" s="30">
        <v>16</v>
      </c>
      <c r="T214" s="1" t="s">
        <v>188</v>
      </c>
      <c r="U214" s="118">
        <v>46</v>
      </c>
      <c r="V214" s="81">
        <v>0</v>
      </c>
      <c r="W214" s="118">
        <v>5</v>
      </c>
      <c r="X214" s="82">
        <v>0</v>
      </c>
      <c r="Y214" s="20">
        <f t="shared" si="150"/>
        <v>326</v>
      </c>
      <c r="Z214" s="44">
        <f>'liczba dni zwłoki'!$E$20</f>
        <v>0</v>
      </c>
      <c r="AA214" s="44">
        <f>'liczba dni zwłoki'!$F$20</f>
        <v>130</v>
      </c>
      <c r="AB214" s="43">
        <f t="shared" si="151"/>
        <v>9</v>
      </c>
      <c r="AC214" s="45">
        <f>'liczba dni zwłoki'!$H$20</f>
        <v>0</v>
      </c>
      <c r="AD214" s="45">
        <f>'liczba dni zwłoki'!$I$20</f>
        <v>129</v>
      </c>
      <c r="AE214" s="45">
        <f t="shared" si="152"/>
        <v>9</v>
      </c>
    </row>
    <row r="215" spans="1:31" ht="16.5" thickTop="1" thickBot="1" x14ac:dyDescent="0.3">
      <c r="A215" s="30">
        <v>7</v>
      </c>
      <c r="B215" s="1" t="s">
        <v>12</v>
      </c>
      <c r="C215" s="2">
        <v>46</v>
      </c>
      <c r="D215" s="2">
        <v>5</v>
      </c>
      <c r="E215" s="20">
        <f t="shared" si="153"/>
        <v>275</v>
      </c>
      <c r="F215" s="44">
        <f>'liczba dni zwłoki'!$E$11</f>
        <v>271</v>
      </c>
      <c r="G215" s="44">
        <f>'liczba dni zwłoki'!$F$11</f>
        <v>132</v>
      </c>
      <c r="H215" s="47">
        <f t="shared" si="143"/>
        <v>28</v>
      </c>
      <c r="I215" s="45">
        <f>'liczba dni zwłoki'!$H$11</f>
        <v>144</v>
      </c>
      <c r="J215" s="45">
        <f>'liczba dni zwłoki'!$I$11</f>
        <v>130</v>
      </c>
      <c r="K215" s="46">
        <f t="shared" si="144"/>
        <v>19</v>
      </c>
      <c r="L215" s="156">
        <f t="shared" ref="L215:L218" si="154">(E215+K215)/E215</f>
        <v>1.0690909090909091</v>
      </c>
      <c r="M215" s="157">
        <f t="shared" si="146"/>
        <v>257.22789115646259</v>
      </c>
      <c r="N215" s="158">
        <f t="shared" si="147"/>
        <v>17.77210884353741</v>
      </c>
      <c r="O215" s="158">
        <f t="shared" si="148"/>
        <v>275</v>
      </c>
      <c r="P215" s="158">
        <f t="shared" si="149"/>
        <v>275</v>
      </c>
      <c r="Q215" s="158"/>
      <c r="S215" s="30">
        <v>17</v>
      </c>
      <c r="T215" s="1" t="s">
        <v>189</v>
      </c>
      <c r="U215" s="118">
        <v>46</v>
      </c>
      <c r="V215" s="81">
        <v>0</v>
      </c>
      <c r="W215" s="118">
        <v>5</v>
      </c>
      <c r="X215" s="82">
        <v>0</v>
      </c>
      <c r="Y215" s="20">
        <f t="shared" si="150"/>
        <v>326</v>
      </c>
      <c r="Z215" s="44">
        <f>'liczba dni zwłoki'!$E$21</f>
        <v>0</v>
      </c>
      <c r="AA215" s="44">
        <f>'liczba dni zwłoki'!$F$21</f>
        <v>99</v>
      </c>
      <c r="AB215" s="43">
        <v>0</v>
      </c>
      <c r="AC215" s="45">
        <f>'liczba dni zwłoki'!$H$21</f>
        <v>0</v>
      </c>
      <c r="AD215" s="45">
        <f>'liczba dni zwłoki'!$I$21</f>
        <v>99</v>
      </c>
      <c r="AE215" s="45">
        <v>0</v>
      </c>
    </row>
    <row r="216" spans="1:31" ht="16.5" thickTop="1" thickBot="1" x14ac:dyDescent="0.3">
      <c r="A216" s="30">
        <v>8</v>
      </c>
      <c r="B216" s="1" t="s">
        <v>13</v>
      </c>
      <c r="C216" s="2">
        <v>46</v>
      </c>
      <c r="D216" s="2">
        <v>5</v>
      </c>
      <c r="E216" s="20">
        <f t="shared" si="153"/>
        <v>275</v>
      </c>
      <c r="F216" s="44">
        <f>'liczba dni zwłoki'!$E$12</f>
        <v>240</v>
      </c>
      <c r="G216" s="44">
        <f>'liczba dni zwłoki'!$F$12</f>
        <v>132</v>
      </c>
      <c r="H216" s="47">
        <f t="shared" si="143"/>
        <v>26</v>
      </c>
      <c r="I216" s="45">
        <f>'liczba dni zwłoki'!$H$12</f>
        <v>144</v>
      </c>
      <c r="J216" s="45">
        <f>'liczba dni zwłoki'!$I$12</f>
        <v>130</v>
      </c>
      <c r="K216" s="46">
        <f t="shared" si="144"/>
        <v>19</v>
      </c>
      <c r="L216" s="156">
        <f t="shared" si="154"/>
        <v>1.0690909090909091</v>
      </c>
      <c r="M216" s="157">
        <f t="shared" si="146"/>
        <v>257.22789115646259</v>
      </c>
      <c r="N216" s="158">
        <f t="shared" si="147"/>
        <v>17.77210884353741</v>
      </c>
      <c r="O216" s="158">
        <f t="shared" si="148"/>
        <v>275</v>
      </c>
      <c r="P216" s="158">
        <f t="shared" si="149"/>
        <v>275</v>
      </c>
      <c r="Q216" s="158"/>
      <c r="S216" s="30">
        <v>18</v>
      </c>
      <c r="T216" s="1" t="s">
        <v>190</v>
      </c>
      <c r="U216" s="118">
        <v>46</v>
      </c>
      <c r="V216" s="81">
        <v>0</v>
      </c>
      <c r="W216" s="118">
        <v>5</v>
      </c>
      <c r="X216" s="82">
        <v>0</v>
      </c>
      <c r="Y216" s="20">
        <f t="shared" si="150"/>
        <v>326</v>
      </c>
      <c r="Z216" s="44">
        <f>'liczba dni zwłoki'!$E$22</f>
        <v>0</v>
      </c>
      <c r="AA216" s="44">
        <f>'liczba dni zwłoki'!$F$22</f>
        <v>69</v>
      </c>
      <c r="AB216" s="43">
        <v>0</v>
      </c>
      <c r="AC216" s="45">
        <f>'liczba dni zwłoki'!$H$22</f>
        <v>0</v>
      </c>
      <c r="AD216" s="45">
        <f>'liczba dni zwłoki'!$I$22</f>
        <v>69</v>
      </c>
      <c r="AE216" s="45">
        <v>0</v>
      </c>
    </row>
    <row r="217" spans="1:31" ht="16.5" thickTop="1" thickBot="1" x14ac:dyDescent="0.3">
      <c r="A217" s="30">
        <v>9</v>
      </c>
      <c r="B217" s="1" t="s">
        <v>14</v>
      </c>
      <c r="C217" s="2">
        <v>46</v>
      </c>
      <c r="D217" s="2">
        <v>5</v>
      </c>
      <c r="E217" s="20">
        <f t="shared" si="153"/>
        <v>275</v>
      </c>
      <c r="F217" s="44">
        <f>'liczba dni zwłoki'!$E$13</f>
        <v>212</v>
      </c>
      <c r="G217" s="44">
        <f>'liczba dni zwłoki'!$F$13</f>
        <v>132</v>
      </c>
      <c r="H217" s="47">
        <f t="shared" si="143"/>
        <v>24</v>
      </c>
      <c r="I217" s="45">
        <f>'liczba dni zwłoki'!$H$13</f>
        <v>144</v>
      </c>
      <c r="J217" s="45">
        <f>'liczba dni zwłoki'!$I$13</f>
        <v>130</v>
      </c>
      <c r="K217" s="46">
        <f t="shared" si="144"/>
        <v>19</v>
      </c>
      <c r="L217" s="156">
        <f t="shared" si="154"/>
        <v>1.0690909090909091</v>
      </c>
      <c r="M217" s="157">
        <f t="shared" si="146"/>
        <v>257.22789115646259</v>
      </c>
      <c r="N217" s="158">
        <f t="shared" si="147"/>
        <v>17.77210884353741</v>
      </c>
      <c r="O217" s="158">
        <f t="shared" si="148"/>
        <v>275</v>
      </c>
      <c r="P217" s="158">
        <f t="shared" si="149"/>
        <v>275</v>
      </c>
      <c r="Q217" s="158"/>
      <c r="S217" s="30">
        <v>19</v>
      </c>
      <c r="T217" s="1" t="s">
        <v>240</v>
      </c>
      <c r="U217" s="17">
        <v>46</v>
      </c>
      <c r="V217" s="17">
        <v>0</v>
      </c>
      <c r="W217" s="2">
        <v>5</v>
      </c>
      <c r="X217" s="2">
        <v>0</v>
      </c>
      <c r="Y217" s="20">
        <f t="shared" si="150"/>
        <v>326</v>
      </c>
      <c r="Z217" s="44">
        <f>'liczba dni zwłoki'!$E$23</f>
        <v>0</v>
      </c>
      <c r="AA217" s="44">
        <f>'liczba dni zwłoki'!$F$23</f>
        <v>36</v>
      </c>
      <c r="AB217" s="43">
        <v>0</v>
      </c>
      <c r="AC217" s="45">
        <f>'liczba dni zwłoki'!$H$23</f>
        <v>0</v>
      </c>
      <c r="AD217" s="45">
        <f>'liczba dni zwłoki'!$I$23</f>
        <v>36</v>
      </c>
      <c r="AE217" s="45">
        <v>0</v>
      </c>
    </row>
    <row r="218" spans="1:31" ht="16.5" thickTop="1" thickBot="1" x14ac:dyDescent="0.3">
      <c r="A218" s="30">
        <v>10</v>
      </c>
      <c r="B218" s="1" t="s">
        <v>36</v>
      </c>
      <c r="C218" s="2">
        <v>46</v>
      </c>
      <c r="D218" s="22">
        <v>5</v>
      </c>
      <c r="E218" s="23">
        <f t="shared" si="153"/>
        <v>275</v>
      </c>
      <c r="F218" s="44">
        <f>'liczba dni zwłoki'!$E$14</f>
        <v>181</v>
      </c>
      <c r="G218" s="44">
        <f>'liczba dni zwłoki'!$F$14</f>
        <v>132</v>
      </c>
      <c r="H218" s="47">
        <f t="shared" si="143"/>
        <v>22</v>
      </c>
      <c r="I218" s="45">
        <f>'liczba dni zwłoki'!$H$14</f>
        <v>138</v>
      </c>
      <c r="J218" s="45">
        <f>'liczba dni zwłoki'!$I$14</f>
        <v>130</v>
      </c>
      <c r="K218" s="46">
        <f t="shared" si="144"/>
        <v>18</v>
      </c>
      <c r="L218" s="156">
        <f t="shared" si="154"/>
        <v>1.0654545454545454</v>
      </c>
      <c r="M218" s="157">
        <f t="shared" si="146"/>
        <v>258.10580204778159</v>
      </c>
      <c r="N218" s="158">
        <f t="shared" si="147"/>
        <v>16.894197952218406</v>
      </c>
      <c r="O218" s="158">
        <f t="shared" si="148"/>
        <v>275</v>
      </c>
      <c r="P218" s="158">
        <f>O218-Q218</f>
        <v>59.137441798065538</v>
      </c>
      <c r="Q218" s="158">
        <f>N219</f>
        <v>215.86255820193446</v>
      </c>
      <c r="X218" s="24" t="s">
        <v>47</v>
      </c>
      <c r="Y218" s="33">
        <f>SUM(Y209:Y217)</f>
        <v>2934</v>
      </c>
      <c r="Z218" s="33"/>
      <c r="AA218" s="33"/>
      <c r="AB218" s="34">
        <f>SUM(AB209:AB217)</f>
        <v>96</v>
      </c>
      <c r="AC218" s="34"/>
      <c r="AD218" s="34"/>
      <c r="AE218" s="34">
        <f>SUM(AE209:AE217)</f>
        <v>77</v>
      </c>
    </row>
    <row r="219" spans="1:31" ht="16.5" thickTop="1" thickBot="1" x14ac:dyDescent="0.3">
      <c r="A219" s="12"/>
      <c r="B219" s="13"/>
      <c r="C219" s="14"/>
      <c r="D219" s="24" t="s">
        <v>47</v>
      </c>
      <c r="E219" s="35">
        <f>SUM(E209:E218)</f>
        <v>2755</v>
      </c>
      <c r="F219" s="35"/>
      <c r="G219" s="35"/>
      <c r="H219" s="25">
        <f>SUM(H209:H218)</f>
        <v>320</v>
      </c>
      <c r="I219" s="25"/>
      <c r="J219" s="25"/>
      <c r="K219" s="25">
        <f t="shared" ref="K219" si="155">SUM(K209:K218)</f>
        <v>235</v>
      </c>
      <c r="L219" s="155"/>
      <c r="M219" s="159">
        <f>SUM(M209:M218)</f>
        <v>2539.1374417980655</v>
      </c>
      <c r="N219" s="159">
        <f t="shared" si="147"/>
        <v>215.86255820193446</v>
      </c>
      <c r="O219" s="159">
        <f t="shared" si="148"/>
        <v>2755</v>
      </c>
      <c r="P219" s="159">
        <f>SUM(P209:P218)</f>
        <v>2539.1374417980655</v>
      </c>
      <c r="Q219" s="159">
        <f>SUM(Q209:Q218)</f>
        <v>215.86255820193446</v>
      </c>
    </row>
    <row r="220" spans="1:31" ht="71.25" customHeight="1" thickTop="1" x14ac:dyDescent="0.25">
      <c r="H220" s="11"/>
      <c r="I220" s="11"/>
      <c r="J220" s="11"/>
    </row>
    <row r="221" spans="1:31" ht="18.75" x14ac:dyDescent="0.3">
      <c r="A221" s="198" t="s">
        <v>177</v>
      </c>
      <c r="B221" s="198"/>
      <c r="C221" s="198"/>
      <c r="D221" s="198"/>
      <c r="E221" s="198"/>
      <c r="F221" s="198"/>
      <c r="G221" s="198"/>
      <c r="H221" s="198"/>
      <c r="I221" s="198"/>
      <c r="J221" s="198"/>
      <c r="K221" s="198"/>
      <c r="L221" s="134"/>
      <c r="M221" s="134"/>
      <c r="N221" s="134"/>
      <c r="O221" s="134"/>
      <c r="P221" s="134"/>
      <c r="Q221" s="134"/>
      <c r="R221" s="132"/>
      <c r="S221" s="198" t="s">
        <v>177</v>
      </c>
      <c r="T221" s="198"/>
      <c r="U221" s="198"/>
      <c r="V221" s="198"/>
      <c r="W221" s="198"/>
      <c r="X221" s="198"/>
      <c r="Y221" s="198"/>
      <c r="Z221" s="198"/>
      <c r="AA221" s="198"/>
      <c r="AB221" s="198"/>
      <c r="AC221" s="198"/>
      <c r="AD221" s="198"/>
      <c r="AE221" s="198"/>
    </row>
    <row r="222" spans="1:31" ht="15.75" thickBot="1" x14ac:dyDescent="0.3">
      <c r="C222" s="42"/>
      <c r="D222" s="42"/>
      <c r="H222" s="11"/>
      <c r="I222" s="11"/>
      <c r="J222" s="11"/>
      <c r="K222" s="11"/>
      <c r="L222" s="11"/>
      <c r="M222" s="11"/>
      <c r="N222" s="11"/>
      <c r="O222" s="11"/>
      <c r="P222" s="11"/>
      <c r="Q222" s="11"/>
    </row>
    <row r="223" spans="1:31" ht="33" customHeight="1" thickTop="1" thickBot="1" x14ac:dyDescent="0.3">
      <c r="F223" s="187" t="s">
        <v>152</v>
      </c>
      <c r="G223" s="188"/>
      <c r="H223" s="189"/>
      <c r="I223" s="174" t="s">
        <v>151</v>
      </c>
      <c r="J223" s="175"/>
      <c r="K223" s="176"/>
      <c r="L223" s="153"/>
      <c r="M223" s="153"/>
      <c r="N223" s="153"/>
      <c r="O223" s="153"/>
      <c r="P223" s="153"/>
      <c r="Q223" s="153"/>
      <c r="Z223" s="187" t="s">
        <v>152</v>
      </c>
      <c r="AA223" s="188"/>
      <c r="AB223" s="189"/>
      <c r="AC223" s="174" t="s">
        <v>151</v>
      </c>
      <c r="AD223" s="175"/>
      <c r="AE223" s="176"/>
    </row>
    <row r="224" spans="1:31" ht="46.5" customHeight="1" thickTop="1" thickBot="1" x14ac:dyDescent="0.3">
      <c r="A224" s="177" t="s">
        <v>0</v>
      </c>
      <c r="B224" s="179" t="s">
        <v>1</v>
      </c>
      <c r="C224" s="183" t="s">
        <v>2</v>
      </c>
      <c r="D224" s="184"/>
      <c r="E224" s="181" t="s">
        <v>3</v>
      </c>
      <c r="F224" s="190" t="s">
        <v>38</v>
      </c>
      <c r="G224" s="191"/>
      <c r="H224" s="185" t="s">
        <v>37</v>
      </c>
      <c r="I224" s="192" t="s">
        <v>150</v>
      </c>
      <c r="J224" s="193"/>
      <c r="K224" s="173" t="s">
        <v>48</v>
      </c>
      <c r="L224" s="166" t="s">
        <v>243</v>
      </c>
      <c r="M224" s="168" t="s">
        <v>241</v>
      </c>
      <c r="N224" s="168" t="s">
        <v>185</v>
      </c>
      <c r="O224" s="168" t="s">
        <v>183</v>
      </c>
      <c r="P224" s="168" t="s">
        <v>244</v>
      </c>
      <c r="Q224" s="168" t="s">
        <v>245</v>
      </c>
      <c r="S224" s="177" t="s">
        <v>0</v>
      </c>
      <c r="T224" s="179" t="s">
        <v>1</v>
      </c>
      <c r="U224" s="194" t="s">
        <v>2</v>
      </c>
      <c r="V224" s="195"/>
      <c r="W224" s="195"/>
      <c r="X224" s="196"/>
      <c r="Y224" s="181" t="s">
        <v>3</v>
      </c>
      <c r="Z224" s="197" t="s">
        <v>38</v>
      </c>
      <c r="AA224" s="197"/>
      <c r="AB224" s="185" t="s">
        <v>37</v>
      </c>
      <c r="AC224" s="192" t="s">
        <v>150</v>
      </c>
      <c r="AD224" s="193"/>
      <c r="AE224" s="171" t="s">
        <v>48</v>
      </c>
    </row>
    <row r="225" spans="1:31" ht="15.75" customHeight="1" thickTop="1" thickBot="1" x14ac:dyDescent="0.3">
      <c r="A225" s="178"/>
      <c r="B225" s="180"/>
      <c r="C225" s="19" t="s">
        <v>4</v>
      </c>
      <c r="D225" s="19" t="s">
        <v>5</v>
      </c>
      <c r="E225" s="182"/>
      <c r="F225" s="78" t="s">
        <v>197</v>
      </c>
      <c r="G225" s="78" t="s">
        <v>198</v>
      </c>
      <c r="H225" s="186"/>
      <c r="I225" s="80" t="s">
        <v>197</v>
      </c>
      <c r="J225" s="79" t="s">
        <v>198</v>
      </c>
      <c r="K225" s="173"/>
      <c r="L225" s="167"/>
      <c r="M225" s="169"/>
      <c r="N225" s="169"/>
      <c r="O225" s="169"/>
      <c r="P225" s="169"/>
      <c r="Q225" s="169"/>
      <c r="S225" s="178"/>
      <c r="T225" s="180"/>
      <c r="U225" s="28" t="s">
        <v>44</v>
      </c>
      <c r="V225" s="19" t="s">
        <v>4</v>
      </c>
      <c r="W225" s="29" t="s">
        <v>45</v>
      </c>
      <c r="X225" s="19" t="s">
        <v>5</v>
      </c>
      <c r="Y225" s="182"/>
      <c r="Z225" s="78" t="s">
        <v>197</v>
      </c>
      <c r="AA225" s="52" t="s">
        <v>198</v>
      </c>
      <c r="AB225" s="186"/>
      <c r="AC225" s="79" t="s">
        <v>197</v>
      </c>
      <c r="AD225" s="80" t="s">
        <v>198</v>
      </c>
      <c r="AE225" s="172"/>
    </row>
    <row r="226" spans="1:31" ht="16.5" thickTop="1" thickBot="1" x14ac:dyDescent="0.3">
      <c r="A226" s="30">
        <v>1</v>
      </c>
      <c r="B226" s="1" t="s">
        <v>6</v>
      </c>
      <c r="C226" s="2">
        <v>76</v>
      </c>
      <c r="D226" s="2">
        <v>10</v>
      </c>
      <c r="E226" s="20">
        <f>C226*5+D226*9</f>
        <v>470</v>
      </c>
      <c r="F226" s="44">
        <f>'liczba dni zwłoki'!$E$5</f>
        <v>455</v>
      </c>
      <c r="G226" s="44">
        <f>'liczba dni zwłoki'!$F$5</f>
        <v>132</v>
      </c>
      <c r="H226" s="47">
        <f>ROUND(((E226*0.1*F226)/365)+((E226*0.08*G226)/365),0)</f>
        <v>72</v>
      </c>
      <c r="I226" s="45">
        <f>'liczba dni zwłoki'!$H$5</f>
        <v>323</v>
      </c>
      <c r="J226" s="45">
        <f>'liczba dni zwłoki'!$I$5</f>
        <v>130</v>
      </c>
      <c r="K226" s="46">
        <f>ROUND((((E226*0.1*I226)/365)+((E226*0.08*J226)/365)),0)</f>
        <v>55</v>
      </c>
      <c r="L226" s="156">
        <f>(E226+K226)/E226</f>
        <v>1.1170212765957446</v>
      </c>
      <c r="M226" s="157">
        <f>E226/L226</f>
        <v>420.76190476190482</v>
      </c>
      <c r="N226" s="158">
        <f>E226-M226</f>
        <v>49.238095238095184</v>
      </c>
      <c r="O226" s="158">
        <f>M226+N226</f>
        <v>470</v>
      </c>
      <c r="P226" s="158">
        <f>O226</f>
        <v>470</v>
      </c>
      <c r="Q226" s="158"/>
      <c r="S226" s="30">
        <v>11</v>
      </c>
      <c r="T226" s="1" t="s">
        <v>39</v>
      </c>
      <c r="U226" s="119">
        <v>76</v>
      </c>
      <c r="V226" s="81">
        <v>0</v>
      </c>
      <c r="W226" s="119">
        <v>8</v>
      </c>
      <c r="X226" s="82">
        <v>0</v>
      </c>
      <c r="Y226" s="20">
        <f>U226*6+V226*5+W226*10+X226*9</f>
        <v>536</v>
      </c>
      <c r="Z226" s="44">
        <f>'liczba dni zwłoki'!$E$15</f>
        <v>149</v>
      </c>
      <c r="AA226" s="44">
        <f>'liczba dni zwłoki'!$F$15</f>
        <v>132</v>
      </c>
      <c r="AB226" s="43">
        <f>ROUND((((Y226*0.1*Z226)/365)+((Y226*0.08*AA226)/365)),0)</f>
        <v>37</v>
      </c>
      <c r="AC226" s="45">
        <f>'liczba dni zwłoki'!$H$15</f>
        <v>106</v>
      </c>
      <c r="AD226" s="45">
        <f>'liczba dni zwłoki'!$I$15</f>
        <v>130</v>
      </c>
      <c r="AE226" s="45">
        <f>ROUND((((Y226*0.1*AC226)/365)+((Y226*0.08*AD226)/365)),0)</f>
        <v>31</v>
      </c>
    </row>
    <row r="227" spans="1:31" ht="16.5" thickTop="1" thickBot="1" x14ac:dyDescent="0.3">
      <c r="A227" s="30">
        <v>2</v>
      </c>
      <c r="B227" s="1" t="s">
        <v>7</v>
      </c>
      <c r="C227" s="2">
        <v>76</v>
      </c>
      <c r="D227" s="2">
        <v>10</v>
      </c>
      <c r="E227" s="20">
        <f>+C227*5+D227*9</f>
        <v>470</v>
      </c>
      <c r="F227" s="44">
        <f>'liczba dni zwłoki'!$E$6</f>
        <v>422</v>
      </c>
      <c r="G227" s="44">
        <f>'liczba dni zwłoki'!$F$6</f>
        <v>132</v>
      </c>
      <c r="H227" s="47">
        <f t="shared" ref="H227:H235" si="156">ROUND(((E227*0.1*F227)/365)+((E227*0.08*G227)/365),0)</f>
        <v>68</v>
      </c>
      <c r="I227" s="45">
        <f>'liczba dni zwłoki'!$H$6</f>
        <v>290</v>
      </c>
      <c r="J227" s="45">
        <f>'liczba dni zwłoki'!$I$6</f>
        <v>130</v>
      </c>
      <c r="K227" s="46">
        <f t="shared" ref="K227:K235" si="157">ROUND((((E227*0.1*I227)/365)+((E227*0.08*J227)/365)),0)</f>
        <v>51</v>
      </c>
      <c r="L227" s="156">
        <f t="shared" ref="L227:L230" si="158">(E227+K227)/E227</f>
        <v>1.1085106382978724</v>
      </c>
      <c r="M227" s="157">
        <f t="shared" ref="M227:M235" si="159">E227/L227</f>
        <v>423.99232245681378</v>
      </c>
      <c r="N227" s="158">
        <f t="shared" ref="N227:N236" si="160">E227-M227</f>
        <v>46.007677543186219</v>
      </c>
      <c r="O227" s="158">
        <f t="shared" ref="O227:O236" si="161">M227+N227</f>
        <v>470</v>
      </c>
      <c r="P227" s="158">
        <f t="shared" ref="P227:P234" si="162">O227</f>
        <v>470</v>
      </c>
      <c r="Q227" s="158"/>
      <c r="S227" s="30">
        <v>12</v>
      </c>
      <c r="T227" s="1" t="s">
        <v>40</v>
      </c>
      <c r="U227" s="119">
        <v>74</v>
      </c>
      <c r="V227" s="81">
        <v>0</v>
      </c>
      <c r="W227" s="119">
        <v>8</v>
      </c>
      <c r="X227" s="82">
        <v>0</v>
      </c>
      <c r="Y227" s="20">
        <f t="shared" ref="Y227:Y234" si="163">U227*6+V227*5+W227*10+X227*9</f>
        <v>524</v>
      </c>
      <c r="Z227" s="44">
        <f>'liczba dni zwłoki'!$E$16</f>
        <v>120</v>
      </c>
      <c r="AA227" s="44">
        <f>'liczba dni zwłoki'!$F$16</f>
        <v>132</v>
      </c>
      <c r="AB227" s="43">
        <f t="shared" ref="AB227:AB233" si="164">ROUND((((Y227*0.1*Z227)/365)+((Y227*0.08*AA227)/365)),0)</f>
        <v>32</v>
      </c>
      <c r="AC227" s="45">
        <f>'liczba dni zwłoki'!$H$16</f>
        <v>77</v>
      </c>
      <c r="AD227" s="45">
        <f>'liczba dni zwłoki'!$I$16</f>
        <v>130</v>
      </c>
      <c r="AE227" s="45">
        <f t="shared" ref="AE227:AE233" si="165">ROUND((((Y227*0.1*AC227)/365)+((Y227*0.08*AD227)/365)),0)</f>
        <v>26</v>
      </c>
    </row>
    <row r="228" spans="1:31" ht="16.5" thickTop="1" thickBot="1" x14ac:dyDescent="0.3">
      <c r="A228" s="30">
        <v>3</v>
      </c>
      <c r="B228" s="1" t="s">
        <v>8</v>
      </c>
      <c r="C228" s="2">
        <v>76</v>
      </c>
      <c r="D228" s="2">
        <v>10</v>
      </c>
      <c r="E228" s="20">
        <f>C228*5+D228*9</f>
        <v>470</v>
      </c>
      <c r="F228" s="44">
        <f>'liczba dni zwłoki'!$E$7</f>
        <v>393</v>
      </c>
      <c r="G228" s="44">
        <f>'liczba dni zwłoki'!$F$7</f>
        <v>132</v>
      </c>
      <c r="H228" s="47">
        <f t="shared" si="156"/>
        <v>64</v>
      </c>
      <c r="I228" s="45">
        <f>'liczba dni zwłoki'!$H$7</f>
        <v>261</v>
      </c>
      <c r="J228" s="45">
        <f>'liczba dni zwłoki'!$I$7</f>
        <v>130</v>
      </c>
      <c r="K228" s="46">
        <f t="shared" si="157"/>
        <v>47</v>
      </c>
      <c r="L228" s="156">
        <f t="shared" si="158"/>
        <v>1.1000000000000001</v>
      </c>
      <c r="M228" s="157">
        <f t="shared" si="159"/>
        <v>427.27272727272725</v>
      </c>
      <c r="N228" s="158">
        <f t="shared" si="160"/>
        <v>42.727272727272748</v>
      </c>
      <c r="O228" s="158">
        <f t="shared" si="161"/>
        <v>470</v>
      </c>
      <c r="P228" s="158">
        <f t="shared" si="162"/>
        <v>470</v>
      </c>
      <c r="Q228" s="158"/>
      <c r="S228" s="30">
        <v>13</v>
      </c>
      <c r="T228" s="1" t="s">
        <v>41</v>
      </c>
      <c r="U228" s="119">
        <v>73</v>
      </c>
      <c r="V228" s="81">
        <v>0</v>
      </c>
      <c r="W228" s="119">
        <v>8</v>
      </c>
      <c r="X228" s="82">
        <v>0</v>
      </c>
      <c r="Y228" s="20">
        <f t="shared" si="163"/>
        <v>518</v>
      </c>
      <c r="Z228" s="44">
        <f>'liczba dni zwłoki'!$E$17</f>
        <v>90</v>
      </c>
      <c r="AA228" s="44">
        <f>'liczba dni zwłoki'!$F$17</f>
        <v>132</v>
      </c>
      <c r="AB228" s="43">
        <f t="shared" si="164"/>
        <v>28</v>
      </c>
      <c r="AC228" s="45">
        <f>'liczba dni zwłoki'!$H$17</f>
        <v>47</v>
      </c>
      <c r="AD228" s="45">
        <f>'liczba dni zwłoki'!$I$17</f>
        <v>130</v>
      </c>
      <c r="AE228" s="45">
        <f t="shared" si="165"/>
        <v>21</v>
      </c>
    </row>
    <row r="229" spans="1:31" ht="16.5" thickTop="1" thickBot="1" x14ac:dyDescent="0.3">
      <c r="A229" s="30">
        <v>4</v>
      </c>
      <c r="B229" s="1" t="s">
        <v>9</v>
      </c>
      <c r="C229" s="2">
        <v>76</v>
      </c>
      <c r="D229" s="2">
        <v>10</v>
      </c>
      <c r="E229" s="20">
        <f>C229*5+D229*9</f>
        <v>470</v>
      </c>
      <c r="F229" s="44">
        <f>'liczba dni zwłoki'!$E$8</f>
        <v>363</v>
      </c>
      <c r="G229" s="44">
        <f>'liczba dni zwłoki'!$F$8</f>
        <v>132</v>
      </c>
      <c r="H229" s="47">
        <f t="shared" si="156"/>
        <v>60</v>
      </c>
      <c r="I229" s="45">
        <f>'liczba dni zwłoki'!$H$8</f>
        <v>231</v>
      </c>
      <c r="J229" s="45">
        <f>'liczba dni zwłoki'!$I$8</f>
        <v>130</v>
      </c>
      <c r="K229" s="46">
        <f t="shared" si="157"/>
        <v>43</v>
      </c>
      <c r="L229" s="156">
        <f t="shared" si="158"/>
        <v>1.0914893617021277</v>
      </c>
      <c r="M229" s="157">
        <f t="shared" si="159"/>
        <v>430.6042884990253</v>
      </c>
      <c r="N229" s="158">
        <f t="shared" si="160"/>
        <v>39.395711500974699</v>
      </c>
      <c r="O229" s="158">
        <f t="shared" si="161"/>
        <v>470</v>
      </c>
      <c r="P229" s="158">
        <f t="shared" si="162"/>
        <v>470</v>
      </c>
      <c r="Q229" s="158"/>
      <c r="S229" s="30">
        <v>14</v>
      </c>
      <c r="T229" s="1" t="s">
        <v>42</v>
      </c>
      <c r="U229" s="119">
        <v>73</v>
      </c>
      <c r="V229" s="81">
        <v>0</v>
      </c>
      <c r="W229" s="119">
        <v>8</v>
      </c>
      <c r="X229" s="82">
        <v>0</v>
      </c>
      <c r="Y229" s="20">
        <f t="shared" si="163"/>
        <v>518</v>
      </c>
      <c r="Z229" s="44">
        <f>'liczba dni zwłoki'!$E$18</f>
        <v>58</v>
      </c>
      <c r="AA229" s="44">
        <f>'liczba dni zwłoki'!$F$18</f>
        <v>132</v>
      </c>
      <c r="AB229" s="43">
        <f t="shared" si="164"/>
        <v>23</v>
      </c>
      <c r="AC229" s="45">
        <f>'liczba dni zwłoki'!$H$18</f>
        <v>15</v>
      </c>
      <c r="AD229" s="45">
        <f>'liczba dni zwłoki'!$I$18</f>
        <v>130</v>
      </c>
      <c r="AE229" s="45">
        <f t="shared" si="165"/>
        <v>17</v>
      </c>
    </row>
    <row r="230" spans="1:31" ht="16.5" thickTop="1" thickBot="1" x14ac:dyDescent="0.3">
      <c r="A230" s="30">
        <v>5</v>
      </c>
      <c r="B230" s="1" t="s">
        <v>10</v>
      </c>
      <c r="C230" s="2">
        <v>76</v>
      </c>
      <c r="D230" s="2">
        <v>10</v>
      </c>
      <c r="E230" s="20">
        <f t="shared" ref="E230:E235" si="166">C230*5+D230*9</f>
        <v>470</v>
      </c>
      <c r="F230" s="44">
        <f>'liczba dni zwłoki'!$E$9</f>
        <v>330</v>
      </c>
      <c r="G230" s="44">
        <f>'liczba dni zwłoki'!$F$9</f>
        <v>132</v>
      </c>
      <c r="H230" s="47">
        <f t="shared" si="156"/>
        <v>56</v>
      </c>
      <c r="I230" s="45">
        <f>'liczba dni zwłoki'!$H$9</f>
        <v>198</v>
      </c>
      <c r="J230" s="45">
        <f>'liczba dni zwłoki'!$I$9</f>
        <v>130</v>
      </c>
      <c r="K230" s="46">
        <f t="shared" si="157"/>
        <v>39</v>
      </c>
      <c r="L230" s="156">
        <f t="shared" si="158"/>
        <v>1.0829787234042554</v>
      </c>
      <c r="M230" s="157">
        <f t="shared" si="159"/>
        <v>433.98821218074653</v>
      </c>
      <c r="N230" s="158">
        <f t="shared" si="160"/>
        <v>36.01178781925347</v>
      </c>
      <c r="O230" s="158">
        <f t="shared" si="161"/>
        <v>470</v>
      </c>
      <c r="P230" s="158">
        <f t="shared" si="162"/>
        <v>470</v>
      </c>
      <c r="Q230" s="158"/>
      <c r="S230" s="30">
        <v>15</v>
      </c>
      <c r="T230" s="1" t="s">
        <v>43</v>
      </c>
      <c r="U230" s="119">
        <v>73</v>
      </c>
      <c r="V230" s="81">
        <v>0</v>
      </c>
      <c r="W230" s="119">
        <v>8</v>
      </c>
      <c r="X230" s="82">
        <v>0</v>
      </c>
      <c r="Y230" s="20">
        <f t="shared" si="163"/>
        <v>518</v>
      </c>
      <c r="Z230" s="44">
        <f>'liczba dni zwłoki'!$E$19</f>
        <v>28</v>
      </c>
      <c r="AA230" s="44">
        <f>'liczba dni zwłoki'!$F$19</f>
        <v>132</v>
      </c>
      <c r="AB230" s="43">
        <f t="shared" si="164"/>
        <v>19</v>
      </c>
      <c r="AC230" s="45">
        <f>'liczba dni zwłoki'!$H$19</f>
        <v>0</v>
      </c>
      <c r="AD230" s="45">
        <f>'liczba dni zwłoki'!$I$19</f>
        <v>130</v>
      </c>
      <c r="AE230" s="45">
        <f t="shared" si="165"/>
        <v>15</v>
      </c>
    </row>
    <row r="231" spans="1:31" ht="16.5" thickTop="1" thickBot="1" x14ac:dyDescent="0.3">
      <c r="A231" s="30">
        <v>6</v>
      </c>
      <c r="B231" s="1" t="s">
        <v>11</v>
      </c>
      <c r="C231" s="2">
        <v>75</v>
      </c>
      <c r="D231" s="2">
        <v>10</v>
      </c>
      <c r="E231" s="20">
        <f t="shared" si="166"/>
        <v>465</v>
      </c>
      <c r="F231" s="44">
        <f>'liczba dni zwłoki'!$E$10</f>
        <v>302</v>
      </c>
      <c r="G231" s="44">
        <f>'liczba dni zwłoki'!$F$10</f>
        <v>132</v>
      </c>
      <c r="H231" s="47">
        <f t="shared" si="156"/>
        <v>52</v>
      </c>
      <c r="I231" s="45">
        <f>'liczba dni zwłoki'!$H$10</f>
        <v>170</v>
      </c>
      <c r="J231" s="45">
        <f>'liczba dni zwłoki'!$I$10</f>
        <v>130</v>
      </c>
      <c r="K231" s="46">
        <f t="shared" si="157"/>
        <v>35</v>
      </c>
      <c r="L231" s="156">
        <f>(E231+K231)/E231</f>
        <v>1.075268817204301</v>
      </c>
      <c r="M231" s="157">
        <f t="shared" si="159"/>
        <v>432.45000000000005</v>
      </c>
      <c r="N231" s="158">
        <f t="shared" si="160"/>
        <v>32.549999999999955</v>
      </c>
      <c r="O231" s="158">
        <f t="shared" si="161"/>
        <v>465</v>
      </c>
      <c r="P231" s="158">
        <f t="shared" si="162"/>
        <v>465</v>
      </c>
      <c r="Q231" s="158"/>
      <c r="S231" s="30">
        <v>16</v>
      </c>
      <c r="T231" s="1" t="s">
        <v>188</v>
      </c>
      <c r="U231" s="119">
        <v>73</v>
      </c>
      <c r="V231" s="81">
        <v>0</v>
      </c>
      <c r="W231" s="119">
        <v>8</v>
      </c>
      <c r="X231" s="82">
        <v>0</v>
      </c>
      <c r="Y231" s="20">
        <f t="shared" si="163"/>
        <v>518</v>
      </c>
      <c r="Z231" s="44">
        <f>'liczba dni zwłoki'!$E$20</f>
        <v>0</v>
      </c>
      <c r="AA231" s="44">
        <f>'liczba dni zwłoki'!$F$20</f>
        <v>130</v>
      </c>
      <c r="AB231" s="43">
        <f t="shared" si="164"/>
        <v>15</v>
      </c>
      <c r="AC231" s="45">
        <f>'liczba dni zwłoki'!$H$20</f>
        <v>0</v>
      </c>
      <c r="AD231" s="45">
        <f>'liczba dni zwłoki'!$I$20</f>
        <v>129</v>
      </c>
      <c r="AE231" s="45">
        <f t="shared" si="165"/>
        <v>15</v>
      </c>
    </row>
    <row r="232" spans="1:31" ht="16.5" thickTop="1" thickBot="1" x14ac:dyDescent="0.3">
      <c r="A232" s="30">
        <v>7</v>
      </c>
      <c r="B232" s="1" t="s">
        <v>12</v>
      </c>
      <c r="C232" s="2">
        <v>75</v>
      </c>
      <c r="D232" s="2">
        <v>10</v>
      </c>
      <c r="E232" s="20">
        <f t="shared" si="166"/>
        <v>465</v>
      </c>
      <c r="F232" s="44">
        <f>'liczba dni zwłoki'!$E$11</f>
        <v>271</v>
      </c>
      <c r="G232" s="44">
        <f>'liczba dni zwłoki'!$F$11</f>
        <v>132</v>
      </c>
      <c r="H232" s="47">
        <f t="shared" si="156"/>
        <v>48</v>
      </c>
      <c r="I232" s="45">
        <f>'liczba dni zwłoki'!$H$11</f>
        <v>144</v>
      </c>
      <c r="J232" s="45">
        <f>'liczba dni zwłoki'!$I$11</f>
        <v>130</v>
      </c>
      <c r="K232" s="46">
        <f t="shared" si="157"/>
        <v>32</v>
      </c>
      <c r="L232" s="156">
        <f t="shared" ref="L232:L235" si="167">(E232+K232)/E232</f>
        <v>1.0688172043010753</v>
      </c>
      <c r="M232" s="157">
        <f t="shared" si="159"/>
        <v>435.06036217303824</v>
      </c>
      <c r="N232" s="158">
        <f t="shared" si="160"/>
        <v>29.939637826961757</v>
      </c>
      <c r="O232" s="158">
        <f t="shared" si="161"/>
        <v>465</v>
      </c>
      <c r="P232" s="158">
        <f t="shared" si="162"/>
        <v>465</v>
      </c>
      <c r="Q232" s="158"/>
      <c r="S232" s="30">
        <v>17</v>
      </c>
      <c r="T232" s="1" t="s">
        <v>189</v>
      </c>
      <c r="U232" s="119">
        <v>75</v>
      </c>
      <c r="V232" s="81">
        <v>0</v>
      </c>
      <c r="W232" s="119">
        <v>4</v>
      </c>
      <c r="X232" s="82">
        <v>0</v>
      </c>
      <c r="Y232" s="20">
        <f t="shared" si="163"/>
        <v>490</v>
      </c>
      <c r="Z232" s="44">
        <f>'liczba dni zwłoki'!$E$21</f>
        <v>0</v>
      </c>
      <c r="AA232" s="44">
        <f>'liczba dni zwłoki'!$F$21</f>
        <v>99</v>
      </c>
      <c r="AB232" s="43">
        <f t="shared" si="164"/>
        <v>11</v>
      </c>
      <c r="AC232" s="45">
        <f>'liczba dni zwłoki'!$H$21</f>
        <v>0</v>
      </c>
      <c r="AD232" s="45">
        <f>'liczba dni zwłoki'!$I$21</f>
        <v>99</v>
      </c>
      <c r="AE232" s="45">
        <f t="shared" si="165"/>
        <v>11</v>
      </c>
    </row>
    <row r="233" spans="1:31" ht="16.5" thickTop="1" thickBot="1" x14ac:dyDescent="0.3">
      <c r="A233" s="30">
        <v>8</v>
      </c>
      <c r="B233" s="1" t="s">
        <v>13</v>
      </c>
      <c r="C233" s="2">
        <v>76</v>
      </c>
      <c r="D233" s="2">
        <v>8</v>
      </c>
      <c r="E233" s="20">
        <f t="shared" si="166"/>
        <v>452</v>
      </c>
      <c r="F233" s="44">
        <f>'liczba dni zwłoki'!$E$12</f>
        <v>240</v>
      </c>
      <c r="G233" s="44">
        <f>'liczba dni zwłoki'!$F$12</f>
        <v>132</v>
      </c>
      <c r="H233" s="47">
        <f t="shared" si="156"/>
        <v>43</v>
      </c>
      <c r="I233" s="45">
        <f>'liczba dni zwłoki'!$H$12</f>
        <v>144</v>
      </c>
      <c r="J233" s="45">
        <f>'liczba dni zwłoki'!$I$12</f>
        <v>130</v>
      </c>
      <c r="K233" s="46">
        <f t="shared" si="157"/>
        <v>31</v>
      </c>
      <c r="L233" s="156">
        <f t="shared" si="167"/>
        <v>1.0685840707964602</v>
      </c>
      <c r="M233" s="157">
        <f t="shared" si="159"/>
        <v>422.98964803312629</v>
      </c>
      <c r="N233" s="158">
        <f t="shared" si="160"/>
        <v>29.010351966873714</v>
      </c>
      <c r="O233" s="158">
        <f t="shared" si="161"/>
        <v>452</v>
      </c>
      <c r="P233" s="158">
        <f t="shared" si="162"/>
        <v>452</v>
      </c>
      <c r="Q233" s="158"/>
      <c r="S233" s="30">
        <v>18</v>
      </c>
      <c r="T233" s="1" t="s">
        <v>190</v>
      </c>
      <c r="U233" s="119">
        <v>75</v>
      </c>
      <c r="V233" s="81">
        <v>0</v>
      </c>
      <c r="W233" s="119">
        <v>4</v>
      </c>
      <c r="X233" s="82">
        <v>0</v>
      </c>
      <c r="Y233" s="20">
        <f t="shared" si="163"/>
        <v>490</v>
      </c>
      <c r="Z233" s="44">
        <f>'liczba dni zwłoki'!$E$22</f>
        <v>0</v>
      </c>
      <c r="AA233" s="44">
        <f>'liczba dni zwłoki'!$F$22</f>
        <v>69</v>
      </c>
      <c r="AB233" s="43">
        <f t="shared" si="164"/>
        <v>7</v>
      </c>
      <c r="AC233" s="45">
        <f>'liczba dni zwłoki'!$H$22</f>
        <v>0</v>
      </c>
      <c r="AD233" s="45">
        <f>'liczba dni zwłoki'!$I$22</f>
        <v>69</v>
      </c>
      <c r="AE233" s="45">
        <f t="shared" si="165"/>
        <v>7</v>
      </c>
    </row>
    <row r="234" spans="1:31" ht="16.5" thickTop="1" thickBot="1" x14ac:dyDescent="0.3">
      <c r="A234" s="30">
        <v>9</v>
      </c>
      <c r="B234" s="1" t="s">
        <v>14</v>
      </c>
      <c r="C234" s="2">
        <v>76</v>
      </c>
      <c r="D234" s="2">
        <v>8</v>
      </c>
      <c r="E234" s="20">
        <f t="shared" si="166"/>
        <v>452</v>
      </c>
      <c r="F234" s="44">
        <f>'liczba dni zwłoki'!$E$13</f>
        <v>212</v>
      </c>
      <c r="G234" s="44">
        <f>'liczba dni zwłoki'!$F$13</f>
        <v>132</v>
      </c>
      <c r="H234" s="47">
        <f t="shared" si="156"/>
        <v>39</v>
      </c>
      <c r="I234" s="45">
        <f>'liczba dni zwłoki'!$H$13</f>
        <v>144</v>
      </c>
      <c r="J234" s="45">
        <f>'liczba dni zwłoki'!$I$13</f>
        <v>130</v>
      </c>
      <c r="K234" s="46">
        <f t="shared" si="157"/>
        <v>31</v>
      </c>
      <c r="L234" s="156">
        <f t="shared" si="167"/>
        <v>1.0685840707964602</v>
      </c>
      <c r="M234" s="157">
        <f t="shared" si="159"/>
        <v>422.98964803312629</v>
      </c>
      <c r="N234" s="158">
        <f t="shared" si="160"/>
        <v>29.010351966873714</v>
      </c>
      <c r="O234" s="158">
        <f t="shared" si="161"/>
        <v>452</v>
      </c>
      <c r="P234" s="158">
        <f t="shared" si="162"/>
        <v>452</v>
      </c>
      <c r="Q234" s="158"/>
      <c r="S234" s="30">
        <v>19</v>
      </c>
      <c r="T234" s="1" t="s">
        <v>240</v>
      </c>
      <c r="U234" s="17">
        <v>75</v>
      </c>
      <c r="V234" s="17">
        <v>0</v>
      </c>
      <c r="W234" s="2">
        <v>4</v>
      </c>
      <c r="X234" s="2">
        <v>0</v>
      </c>
      <c r="Y234" s="20">
        <f t="shared" si="163"/>
        <v>490</v>
      </c>
      <c r="Z234" s="44">
        <f>'liczba dni zwłoki'!$E$23</f>
        <v>0</v>
      </c>
      <c r="AA234" s="44">
        <f>'liczba dni zwłoki'!$F$23</f>
        <v>36</v>
      </c>
      <c r="AB234" s="43">
        <v>0</v>
      </c>
      <c r="AC234" s="45">
        <f>'liczba dni zwłoki'!$H$23</f>
        <v>0</v>
      </c>
      <c r="AD234" s="45">
        <f>'liczba dni zwłoki'!$I$23</f>
        <v>36</v>
      </c>
      <c r="AE234" s="45">
        <v>0</v>
      </c>
    </row>
    <row r="235" spans="1:31" ht="16.5" thickTop="1" thickBot="1" x14ac:dyDescent="0.3">
      <c r="A235" s="30">
        <v>10</v>
      </c>
      <c r="B235" s="1" t="s">
        <v>36</v>
      </c>
      <c r="C235" s="2">
        <v>76</v>
      </c>
      <c r="D235" s="22">
        <v>8</v>
      </c>
      <c r="E235" s="23">
        <f t="shared" si="166"/>
        <v>452</v>
      </c>
      <c r="F235" s="44">
        <f>'liczba dni zwłoki'!$E$14</f>
        <v>181</v>
      </c>
      <c r="G235" s="44">
        <f>'liczba dni zwłoki'!$F$14</f>
        <v>132</v>
      </c>
      <c r="H235" s="47">
        <f t="shared" si="156"/>
        <v>35</v>
      </c>
      <c r="I235" s="45">
        <f>'liczba dni zwłoki'!$H$14</f>
        <v>138</v>
      </c>
      <c r="J235" s="45">
        <f>'liczba dni zwłoki'!$I$14</f>
        <v>130</v>
      </c>
      <c r="K235" s="46">
        <f t="shared" si="157"/>
        <v>30</v>
      </c>
      <c r="L235" s="156">
        <f t="shared" si="167"/>
        <v>1.0663716814159292</v>
      </c>
      <c r="M235" s="157">
        <f t="shared" si="159"/>
        <v>423.86721991701245</v>
      </c>
      <c r="N235" s="158">
        <f t="shared" si="160"/>
        <v>28.132780082987551</v>
      </c>
      <c r="O235" s="158">
        <f t="shared" si="161"/>
        <v>452</v>
      </c>
      <c r="P235" s="158">
        <f>O235-Q235</f>
        <v>89.976333327521388</v>
      </c>
      <c r="Q235" s="158">
        <f>N236</f>
        <v>362.02366667247861</v>
      </c>
      <c r="X235" s="24" t="s">
        <v>47</v>
      </c>
      <c r="Y235" s="33">
        <f>SUM(Y226:Y234)</f>
        <v>4602</v>
      </c>
      <c r="Z235" s="33"/>
      <c r="AA235" s="33"/>
      <c r="AB235" s="34">
        <f>SUM(AB226:AB234)</f>
        <v>172</v>
      </c>
      <c r="AC235" s="34"/>
      <c r="AD235" s="34"/>
      <c r="AE235" s="34">
        <f>SUM(AE226:AE234)</f>
        <v>143</v>
      </c>
    </row>
    <row r="236" spans="1:31" ht="16.5" thickTop="1" thickBot="1" x14ac:dyDescent="0.3">
      <c r="A236" s="12"/>
      <c r="B236" s="13"/>
      <c r="C236" s="14"/>
      <c r="D236" s="24" t="s">
        <v>47</v>
      </c>
      <c r="E236" s="35">
        <f>SUM(E226:E235)</f>
        <v>4636</v>
      </c>
      <c r="F236" s="35"/>
      <c r="G236" s="35"/>
      <c r="H236" s="25">
        <f>SUM(H226:H235)</f>
        <v>537</v>
      </c>
      <c r="I236" s="25"/>
      <c r="J236" s="25"/>
      <c r="K236" s="25">
        <f t="shared" ref="K236" si="168">SUM(K226:K235)</f>
        <v>394</v>
      </c>
      <c r="L236" s="155"/>
      <c r="M236" s="159">
        <f>SUM(M226:M235)</f>
        <v>4273.9763333275214</v>
      </c>
      <c r="N236" s="159">
        <f t="shared" si="160"/>
        <v>362.02366667247861</v>
      </c>
      <c r="O236" s="159">
        <f t="shared" si="161"/>
        <v>4636</v>
      </c>
      <c r="P236" s="159">
        <f>SUM(P226:P235)</f>
        <v>4273.9763333275214</v>
      </c>
      <c r="Q236" s="159">
        <f>SUM(Q226:Q235)</f>
        <v>362.02366667247861</v>
      </c>
    </row>
    <row r="237" spans="1:31" ht="75.75" customHeight="1" thickTop="1" x14ac:dyDescent="0.25">
      <c r="H237" s="11"/>
      <c r="I237" s="11"/>
      <c r="J237" s="11"/>
    </row>
    <row r="238" spans="1:31" ht="18.75" x14ac:dyDescent="0.3">
      <c r="A238" s="198" t="s">
        <v>178</v>
      </c>
      <c r="B238" s="198"/>
      <c r="C238" s="198"/>
      <c r="D238" s="198"/>
      <c r="E238" s="198"/>
      <c r="F238" s="198"/>
      <c r="G238" s="198"/>
      <c r="H238" s="198"/>
      <c r="I238" s="198"/>
      <c r="J238" s="198"/>
      <c r="K238" s="198"/>
      <c r="L238" s="134"/>
      <c r="M238" s="134"/>
      <c r="N238" s="134"/>
      <c r="O238" s="134"/>
      <c r="P238" s="134"/>
      <c r="Q238" s="134"/>
      <c r="R238" s="132"/>
      <c r="S238" s="198" t="s">
        <v>178</v>
      </c>
      <c r="T238" s="198"/>
      <c r="U238" s="198"/>
      <c r="V238" s="198"/>
      <c r="W238" s="198"/>
      <c r="X238" s="198"/>
      <c r="Y238" s="198"/>
      <c r="Z238" s="198"/>
      <c r="AA238" s="198"/>
      <c r="AB238" s="198"/>
      <c r="AC238" s="198"/>
      <c r="AD238" s="198"/>
      <c r="AE238" s="198"/>
    </row>
    <row r="239" spans="1:31" ht="15.75" thickBot="1" x14ac:dyDescent="0.3">
      <c r="C239" s="42"/>
      <c r="D239" s="42"/>
      <c r="H239" s="11"/>
      <c r="I239" s="11"/>
      <c r="J239" s="11"/>
      <c r="K239" s="11"/>
      <c r="L239" s="11"/>
      <c r="M239" s="11"/>
      <c r="N239" s="11"/>
      <c r="O239" s="11"/>
      <c r="P239" s="11"/>
      <c r="Q239" s="11"/>
    </row>
    <row r="240" spans="1:31" ht="33" customHeight="1" thickTop="1" thickBot="1" x14ac:dyDescent="0.3">
      <c r="F240" s="187" t="s">
        <v>152</v>
      </c>
      <c r="G240" s="188"/>
      <c r="H240" s="189"/>
      <c r="I240" s="174" t="s">
        <v>151</v>
      </c>
      <c r="J240" s="175"/>
      <c r="K240" s="176"/>
      <c r="L240" s="153"/>
      <c r="M240" s="153"/>
      <c r="N240" s="153"/>
      <c r="O240" s="153"/>
      <c r="P240" s="153"/>
      <c r="Q240" s="153"/>
      <c r="Z240" s="187" t="s">
        <v>152</v>
      </c>
      <c r="AA240" s="188"/>
      <c r="AB240" s="189"/>
      <c r="AC240" s="174" t="s">
        <v>151</v>
      </c>
      <c r="AD240" s="175"/>
      <c r="AE240" s="176"/>
    </row>
    <row r="241" spans="1:31" ht="45" customHeight="1" thickTop="1" thickBot="1" x14ac:dyDescent="0.3">
      <c r="A241" s="177" t="s">
        <v>0</v>
      </c>
      <c r="B241" s="179" t="s">
        <v>1</v>
      </c>
      <c r="C241" s="183" t="s">
        <v>2</v>
      </c>
      <c r="D241" s="184"/>
      <c r="E241" s="181" t="s">
        <v>3</v>
      </c>
      <c r="F241" s="190" t="s">
        <v>38</v>
      </c>
      <c r="G241" s="191"/>
      <c r="H241" s="185" t="s">
        <v>37</v>
      </c>
      <c r="I241" s="192" t="s">
        <v>150</v>
      </c>
      <c r="J241" s="193"/>
      <c r="K241" s="173" t="s">
        <v>48</v>
      </c>
      <c r="L241" s="166" t="s">
        <v>243</v>
      </c>
      <c r="M241" s="168" t="s">
        <v>241</v>
      </c>
      <c r="N241" s="168" t="s">
        <v>185</v>
      </c>
      <c r="O241" s="168" t="s">
        <v>183</v>
      </c>
      <c r="P241" s="168" t="s">
        <v>244</v>
      </c>
      <c r="Q241" s="168" t="s">
        <v>245</v>
      </c>
      <c r="S241" s="177" t="s">
        <v>0</v>
      </c>
      <c r="T241" s="179" t="s">
        <v>1</v>
      </c>
      <c r="U241" s="194" t="s">
        <v>2</v>
      </c>
      <c r="V241" s="195"/>
      <c r="W241" s="195"/>
      <c r="X241" s="196"/>
      <c r="Y241" s="181" t="s">
        <v>3</v>
      </c>
      <c r="Z241" s="197" t="s">
        <v>38</v>
      </c>
      <c r="AA241" s="197"/>
      <c r="AB241" s="185" t="s">
        <v>37</v>
      </c>
      <c r="AC241" s="192" t="s">
        <v>150</v>
      </c>
      <c r="AD241" s="193"/>
      <c r="AE241" s="171" t="s">
        <v>48</v>
      </c>
    </row>
    <row r="242" spans="1:31" ht="15.75" customHeight="1" thickTop="1" thickBot="1" x14ac:dyDescent="0.3">
      <c r="A242" s="178"/>
      <c r="B242" s="180"/>
      <c r="C242" s="19" t="s">
        <v>4</v>
      </c>
      <c r="D242" s="19" t="s">
        <v>5</v>
      </c>
      <c r="E242" s="182"/>
      <c r="F242" s="78" t="s">
        <v>197</v>
      </c>
      <c r="G242" s="78" t="s">
        <v>198</v>
      </c>
      <c r="H242" s="186"/>
      <c r="I242" s="80" t="s">
        <v>197</v>
      </c>
      <c r="J242" s="79" t="s">
        <v>198</v>
      </c>
      <c r="K242" s="173"/>
      <c r="L242" s="167"/>
      <c r="M242" s="169"/>
      <c r="N242" s="169"/>
      <c r="O242" s="169"/>
      <c r="P242" s="169"/>
      <c r="Q242" s="169"/>
      <c r="S242" s="178"/>
      <c r="T242" s="180"/>
      <c r="U242" s="28" t="s">
        <v>44</v>
      </c>
      <c r="V242" s="19" t="s">
        <v>4</v>
      </c>
      <c r="W242" s="29" t="s">
        <v>45</v>
      </c>
      <c r="X242" s="19" t="s">
        <v>5</v>
      </c>
      <c r="Y242" s="182"/>
      <c r="Z242" s="78" t="s">
        <v>197</v>
      </c>
      <c r="AA242" s="52" t="s">
        <v>198</v>
      </c>
      <c r="AB242" s="186"/>
      <c r="AC242" s="79" t="s">
        <v>197</v>
      </c>
      <c r="AD242" s="80" t="s">
        <v>198</v>
      </c>
      <c r="AE242" s="172"/>
    </row>
    <row r="243" spans="1:31" ht="16.5" thickTop="1" thickBot="1" x14ac:dyDescent="0.3">
      <c r="A243" s="30">
        <v>1</v>
      </c>
      <c r="B243" s="1" t="s">
        <v>6</v>
      </c>
      <c r="C243" s="2">
        <v>110</v>
      </c>
      <c r="D243" s="2">
        <v>15</v>
      </c>
      <c r="E243" s="20">
        <f>C243*5+D243*9</f>
        <v>685</v>
      </c>
      <c r="F243" s="44">
        <f>'liczba dni zwłoki'!$E$5</f>
        <v>455</v>
      </c>
      <c r="G243" s="44">
        <f>'liczba dni zwłoki'!$F$5</f>
        <v>132</v>
      </c>
      <c r="H243" s="47">
        <f>ROUND(((E243*0.1*F243)/365)+((E243*0.08*G243)/365),0)</f>
        <v>105</v>
      </c>
      <c r="I243" s="45">
        <f>'liczba dni zwłoki'!$H$5</f>
        <v>323</v>
      </c>
      <c r="J243" s="45">
        <f>'liczba dni zwłoki'!$I$5</f>
        <v>130</v>
      </c>
      <c r="K243" s="46">
        <f>ROUND((((E243*0.1*I243)/365)+((E243*0.08*J243)/365)),0)</f>
        <v>80</v>
      </c>
      <c r="L243" s="156">
        <f>(E243+K243)/E243</f>
        <v>1.1167883211678833</v>
      </c>
      <c r="M243" s="157">
        <f>E243/L243</f>
        <v>613.3660130718954</v>
      </c>
      <c r="N243" s="158">
        <f>E243-M243</f>
        <v>71.633986928104605</v>
      </c>
      <c r="O243" s="158">
        <f>M243+N243</f>
        <v>685</v>
      </c>
      <c r="P243" s="158">
        <f>O243</f>
        <v>685</v>
      </c>
      <c r="Q243" s="158"/>
      <c r="S243" s="30">
        <v>11</v>
      </c>
      <c r="T243" s="1" t="s">
        <v>39</v>
      </c>
      <c r="U243" s="120">
        <v>89</v>
      </c>
      <c r="V243" s="120">
        <v>20</v>
      </c>
      <c r="W243" s="120">
        <v>9</v>
      </c>
      <c r="X243" s="120">
        <v>6</v>
      </c>
      <c r="Y243" s="20">
        <f>U243*6+V243*5+W243*10+X243*9</f>
        <v>778</v>
      </c>
      <c r="Z243" s="44">
        <f>'liczba dni zwłoki'!$E$15</f>
        <v>149</v>
      </c>
      <c r="AA243" s="44">
        <f>'liczba dni zwłoki'!$F$15</f>
        <v>132</v>
      </c>
      <c r="AB243" s="43">
        <f>ROUND((((Y243*0.1*Z243)/365)+((Y243*0.08*AA243)/365)),0)</f>
        <v>54</v>
      </c>
      <c r="AC243" s="45">
        <f>'liczba dni zwłoki'!$H$15</f>
        <v>106</v>
      </c>
      <c r="AD243" s="45">
        <f>'liczba dni zwłoki'!$I$15</f>
        <v>130</v>
      </c>
      <c r="AE243" s="45">
        <f>ROUND((((Y243*0.1*AC243)/365)+((Y243*0.08*AD243)/365)),0)</f>
        <v>45</v>
      </c>
    </row>
    <row r="244" spans="1:31" ht="16.5" thickTop="1" thickBot="1" x14ac:dyDescent="0.3">
      <c r="A244" s="30">
        <v>2</v>
      </c>
      <c r="B244" s="1" t="s">
        <v>7</v>
      </c>
      <c r="C244" s="2">
        <v>110</v>
      </c>
      <c r="D244" s="2">
        <v>15</v>
      </c>
      <c r="E244" s="20">
        <f>+C244*5+D244*9</f>
        <v>685</v>
      </c>
      <c r="F244" s="44">
        <f>'liczba dni zwłoki'!$E$6</f>
        <v>422</v>
      </c>
      <c r="G244" s="44">
        <f>'liczba dni zwłoki'!$F$6</f>
        <v>132</v>
      </c>
      <c r="H244" s="47">
        <f t="shared" ref="H244:H252" si="169">ROUND(((E244*0.1*F244)/365)+((E244*0.08*G244)/365),0)</f>
        <v>99</v>
      </c>
      <c r="I244" s="45">
        <f>'liczba dni zwłoki'!$H$6</f>
        <v>290</v>
      </c>
      <c r="J244" s="45">
        <f>'liczba dni zwłoki'!$I$6</f>
        <v>130</v>
      </c>
      <c r="K244" s="46">
        <f t="shared" ref="K244:K252" si="170">ROUND((((E244*0.1*I244)/365)+((E244*0.08*J244)/365)),0)</f>
        <v>74</v>
      </c>
      <c r="L244" s="156">
        <f t="shared" ref="L244:L247" si="171">(E244+K244)/E244</f>
        <v>1.108029197080292</v>
      </c>
      <c r="M244" s="157">
        <f t="shared" ref="M244:M252" si="172">E244/L244</f>
        <v>618.2147562582345</v>
      </c>
      <c r="N244" s="158">
        <f t="shared" ref="N244:N253" si="173">E244-M244</f>
        <v>66.785243741765498</v>
      </c>
      <c r="O244" s="158">
        <f t="shared" ref="O244:O253" si="174">M244+N244</f>
        <v>685</v>
      </c>
      <c r="P244" s="158">
        <f t="shared" ref="P244:P251" si="175">O244</f>
        <v>685</v>
      </c>
      <c r="Q244" s="158"/>
      <c r="S244" s="30">
        <v>12</v>
      </c>
      <c r="T244" s="1" t="s">
        <v>40</v>
      </c>
      <c r="U244" s="120">
        <v>89</v>
      </c>
      <c r="V244" s="120">
        <v>20</v>
      </c>
      <c r="W244" s="120">
        <v>9</v>
      </c>
      <c r="X244" s="120">
        <v>6</v>
      </c>
      <c r="Y244" s="20">
        <f t="shared" ref="Y244:Y251" si="176">U244*6+V244*5+W244*10+X244*9</f>
        <v>778</v>
      </c>
      <c r="Z244" s="44">
        <f>'liczba dni zwłoki'!$E$16</f>
        <v>120</v>
      </c>
      <c r="AA244" s="44">
        <f>'liczba dni zwłoki'!$F$16</f>
        <v>132</v>
      </c>
      <c r="AB244" s="43">
        <f t="shared" ref="AB244:AB250" si="177">ROUND((((Y244*0.1*Z244)/365)+((Y244*0.08*AA244)/365)),0)</f>
        <v>48</v>
      </c>
      <c r="AC244" s="45">
        <f>'liczba dni zwłoki'!$H$16</f>
        <v>77</v>
      </c>
      <c r="AD244" s="45">
        <f>'liczba dni zwłoki'!$I$16</f>
        <v>130</v>
      </c>
      <c r="AE244" s="45">
        <f t="shared" ref="AE244:AE250" si="178">ROUND((((Y244*0.1*AC244)/365)+((Y244*0.08*AD244)/365)),0)</f>
        <v>39</v>
      </c>
    </row>
    <row r="245" spans="1:31" ht="16.5" thickTop="1" thickBot="1" x14ac:dyDescent="0.3">
      <c r="A245" s="30">
        <v>3</v>
      </c>
      <c r="B245" s="1" t="s">
        <v>8</v>
      </c>
      <c r="C245" s="2">
        <v>110</v>
      </c>
      <c r="D245" s="2">
        <v>15</v>
      </c>
      <c r="E245" s="20">
        <f>C245*5+D245*9</f>
        <v>685</v>
      </c>
      <c r="F245" s="44">
        <f>'liczba dni zwłoki'!$E$7</f>
        <v>393</v>
      </c>
      <c r="G245" s="44">
        <f>'liczba dni zwłoki'!$F$7</f>
        <v>132</v>
      </c>
      <c r="H245" s="47">
        <f t="shared" si="169"/>
        <v>94</v>
      </c>
      <c r="I245" s="45">
        <f>'liczba dni zwłoki'!$H$7</f>
        <v>261</v>
      </c>
      <c r="J245" s="45">
        <f>'liczba dni zwłoki'!$I$7</f>
        <v>130</v>
      </c>
      <c r="K245" s="46">
        <f t="shared" si="170"/>
        <v>69</v>
      </c>
      <c r="L245" s="156">
        <f t="shared" si="171"/>
        <v>1.1007299270072992</v>
      </c>
      <c r="M245" s="157">
        <f t="shared" si="172"/>
        <v>622.31432360742713</v>
      </c>
      <c r="N245" s="158">
        <f t="shared" si="173"/>
        <v>62.685676392572873</v>
      </c>
      <c r="O245" s="158">
        <f t="shared" si="174"/>
        <v>685</v>
      </c>
      <c r="P245" s="158">
        <f t="shared" si="175"/>
        <v>685</v>
      </c>
      <c r="Q245" s="158"/>
      <c r="S245" s="30">
        <v>13</v>
      </c>
      <c r="T245" s="1" t="s">
        <v>41</v>
      </c>
      <c r="U245" s="120">
        <v>89</v>
      </c>
      <c r="V245" s="120">
        <v>20</v>
      </c>
      <c r="W245" s="120">
        <v>9</v>
      </c>
      <c r="X245" s="120">
        <v>6</v>
      </c>
      <c r="Y245" s="20">
        <f t="shared" si="176"/>
        <v>778</v>
      </c>
      <c r="Z245" s="44">
        <f>'liczba dni zwłoki'!$E$17</f>
        <v>90</v>
      </c>
      <c r="AA245" s="44">
        <f>'liczba dni zwłoki'!$F$17</f>
        <v>132</v>
      </c>
      <c r="AB245" s="43">
        <f t="shared" si="177"/>
        <v>42</v>
      </c>
      <c r="AC245" s="45">
        <f>'liczba dni zwłoki'!$H$17</f>
        <v>47</v>
      </c>
      <c r="AD245" s="45">
        <f>'liczba dni zwłoki'!$I$17</f>
        <v>130</v>
      </c>
      <c r="AE245" s="45">
        <f t="shared" si="178"/>
        <v>32</v>
      </c>
    </row>
    <row r="246" spans="1:31" ht="16.5" thickTop="1" thickBot="1" x14ac:dyDescent="0.3">
      <c r="A246" s="30">
        <v>4</v>
      </c>
      <c r="B246" s="1" t="s">
        <v>9</v>
      </c>
      <c r="C246" s="2">
        <v>110</v>
      </c>
      <c r="D246" s="2">
        <v>15</v>
      </c>
      <c r="E246" s="20">
        <f>C246*5+D246*9</f>
        <v>685</v>
      </c>
      <c r="F246" s="44">
        <f>'liczba dni zwłoki'!$E$8</f>
        <v>363</v>
      </c>
      <c r="G246" s="44">
        <f>'liczba dni zwłoki'!$F$8</f>
        <v>132</v>
      </c>
      <c r="H246" s="47">
        <f t="shared" si="169"/>
        <v>88</v>
      </c>
      <c r="I246" s="45">
        <f>'liczba dni zwłoki'!$H$8</f>
        <v>231</v>
      </c>
      <c r="J246" s="45">
        <f>'liczba dni zwłoki'!$I$8</f>
        <v>130</v>
      </c>
      <c r="K246" s="46">
        <f t="shared" si="170"/>
        <v>63</v>
      </c>
      <c r="L246" s="156">
        <f t="shared" si="171"/>
        <v>1.0919708029197079</v>
      </c>
      <c r="M246" s="157">
        <f t="shared" si="172"/>
        <v>627.30614973262038</v>
      </c>
      <c r="N246" s="158">
        <f t="shared" si="173"/>
        <v>57.693850267379617</v>
      </c>
      <c r="O246" s="158">
        <f t="shared" si="174"/>
        <v>685</v>
      </c>
      <c r="P246" s="158">
        <f t="shared" si="175"/>
        <v>685</v>
      </c>
      <c r="Q246" s="158"/>
      <c r="S246" s="30">
        <v>14</v>
      </c>
      <c r="T246" s="1" t="s">
        <v>42</v>
      </c>
      <c r="U246" s="120">
        <v>90</v>
      </c>
      <c r="V246" s="120">
        <v>12</v>
      </c>
      <c r="W246" s="120">
        <v>9</v>
      </c>
      <c r="X246" s="120">
        <v>6</v>
      </c>
      <c r="Y246" s="20">
        <f t="shared" si="176"/>
        <v>744</v>
      </c>
      <c r="Z246" s="44">
        <f>'liczba dni zwłoki'!$E$18</f>
        <v>58</v>
      </c>
      <c r="AA246" s="44">
        <f>'liczba dni zwłoki'!$F$18</f>
        <v>132</v>
      </c>
      <c r="AB246" s="43">
        <f t="shared" si="177"/>
        <v>33</v>
      </c>
      <c r="AC246" s="45">
        <f>'liczba dni zwłoki'!$H$18</f>
        <v>15</v>
      </c>
      <c r="AD246" s="45">
        <f>'liczba dni zwłoki'!$I$18</f>
        <v>130</v>
      </c>
      <c r="AE246" s="45">
        <f t="shared" si="178"/>
        <v>24</v>
      </c>
    </row>
    <row r="247" spans="1:31" ht="16.5" thickTop="1" thickBot="1" x14ac:dyDescent="0.3">
      <c r="A247" s="30">
        <v>5</v>
      </c>
      <c r="B247" s="1" t="s">
        <v>10</v>
      </c>
      <c r="C247" s="2">
        <v>110</v>
      </c>
      <c r="D247" s="2">
        <v>15</v>
      </c>
      <c r="E247" s="20">
        <f t="shared" ref="E247:E252" si="179">C247*5+D247*9</f>
        <v>685</v>
      </c>
      <c r="F247" s="44">
        <f>'liczba dni zwłoki'!$E$9</f>
        <v>330</v>
      </c>
      <c r="G247" s="44">
        <f>'liczba dni zwłoki'!$F$9</f>
        <v>132</v>
      </c>
      <c r="H247" s="47">
        <f t="shared" si="169"/>
        <v>82</v>
      </c>
      <c r="I247" s="45">
        <f>'liczba dni zwłoki'!$H$9</f>
        <v>198</v>
      </c>
      <c r="J247" s="45">
        <f>'liczba dni zwłoki'!$I$9</f>
        <v>130</v>
      </c>
      <c r="K247" s="46">
        <f t="shared" si="170"/>
        <v>57</v>
      </c>
      <c r="L247" s="156">
        <f t="shared" si="171"/>
        <v>1.0832116788321169</v>
      </c>
      <c r="M247" s="157">
        <f t="shared" si="172"/>
        <v>632.37870619946091</v>
      </c>
      <c r="N247" s="158">
        <f t="shared" si="173"/>
        <v>52.621293800539092</v>
      </c>
      <c r="O247" s="158">
        <f t="shared" si="174"/>
        <v>685</v>
      </c>
      <c r="P247" s="158">
        <f t="shared" si="175"/>
        <v>685</v>
      </c>
      <c r="Q247" s="158"/>
      <c r="S247" s="30">
        <v>15</v>
      </c>
      <c r="T247" s="1" t="s">
        <v>43</v>
      </c>
      <c r="U247" s="120">
        <v>90</v>
      </c>
      <c r="V247" s="120">
        <v>12</v>
      </c>
      <c r="W247" s="120">
        <v>9</v>
      </c>
      <c r="X247" s="120">
        <v>6</v>
      </c>
      <c r="Y247" s="20">
        <f t="shared" si="176"/>
        <v>744</v>
      </c>
      <c r="Z247" s="44">
        <f>'liczba dni zwłoki'!$E$19</f>
        <v>28</v>
      </c>
      <c r="AA247" s="44">
        <f>'liczba dni zwłoki'!$F$19</f>
        <v>132</v>
      </c>
      <c r="AB247" s="43">
        <f t="shared" si="177"/>
        <v>27</v>
      </c>
      <c r="AC247" s="45">
        <f>'liczba dni zwłoki'!$H$19</f>
        <v>0</v>
      </c>
      <c r="AD247" s="45">
        <f>'liczba dni zwłoki'!$I$19</f>
        <v>130</v>
      </c>
      <c r="AE247" s="45">
        <f t="shared" si="178"/>
        <v>21</v>
      </c>
    </row>
    <row r="248" spans="1:31" ht="16.5" thickTop="1" thickBot="1" x14ac:dyDescent="0.3">
      <c r="A248" s="30">
        <v>6</v>
      </c>
      <c r="B248" s="1" t="s">
        <v>11</v>
      </c>
      <c r="C248" s="2">
        <v>110</v>
      </c>
      <c r="D248" s="2">
        <v>15</v>
      </c>
      <c r="E248" s="20">
        <f t="shared" si="179"/>
        <v>685</v>
      </c>
      <c r="F248" s="44">
        <f>'liczba dni zwłoki'!$E$10</f>
        <v>302</v>
      </c>
      <c r="G248" s="44">
        <f>'liczba dni zwłoki'!$F$10</f>
        <v>132</v>
      </c>
      <c r="H248" s="47">
        <f t="shared" si="169"/>
        <v>76</v>
      </c>
      <c r="I248" s="45">
        <f>'liczba dni zwłoki'!$H$10</f>
        <v>170</v>
      </c>
      <c r="J248" s="45">
        <f>'liczba dni zwłoki'!$I$10</f>
        <v>130</v>
      </c>
      <c r="K248" s="46">
        <f t="shared" si="170"/>
        <v>51</v>
      </c>
      <c r="L248" s="156">
        <f>(E248+K248)/E248</f>
        <v>1.0744525547445256</v>
      </c>
      <c r="M248" s="157">
        <f t="shared" si="172"/>
        <v>637.53396739130426</v>
      </c>
      <c r="N248" s="158">
        <f t="shared" si="173"/>
        <v>47.466032608695741</v>
      </c>
      <c r="O248" s="158">
        <f t="shared" si="174"/>
        <v>685</v>
      </c>
      <c r="P248" s="158">
        <f t="shared" si="175"/>
        <v>685</v>
      </c>
      <c r="Q248" s="158"/>
      <c r="S248" s="30">
        <v>16</v>
      </c>
      <c r="T248" s="1" t="s">
        <v>188</v>
      </c>
      <c r="U248" s="120">
        <v>91</v>
      </c>
      <c r="V248" s="120">
        <v>12</v>
      </c>
      <c r="W248" s="120">
        <v>9</v>
      </c>
      <c r="X248" s="120">
        <v>6</v>
      </c>
      <c r="Y248" s="20">
        <f t="shared" si="176"/>
        <v>750</v>
      </c>
      <c r="Z248" s="44">
        <f>'liczba dni zwłoki'!$E$20</f>
        <v>0</v>
      </c>
      <c r="AA248" s="44">
        <f>'liczba dni zwłoki'!$F$20</f>
        <v>130</v>
      </c>
      <c r="AB248" s="43">
        <f t="shared" si="177"/>
        <v>21</v>
      </c>
      <c r="AC248" s="45">
        <f>'liczba dni zwłoki'!$H$20</f>
        <v>0</v>
      </c>
      <c r="AD248" s="45">
        <f>'liczba dni zwłoki'!$I$20</f>
        <v>129</v>
      </c>
      <c r="AE248" s="45">
        <f t="shared" si="178"/>
        <v>21</v>
      </c>
    </row>
    <row r="249" spans="1:31" ht="16.5" thickTop="1" thickBot="1" x14ac:dyDescent="0.3">
      <c r="A249" s="30">
        <v>7</v>
      </c>
      <c r="B249" s="1" t="s">
        <v>12</v>
      </c>
      <c r="C249" s="2">
        <v>109</v>
      </c>
      <c r="D249" s="2">
        <v>15</v>
      </c>
      <c r="E249" s="20">
        <f t="shared" si="179"/>
        <v>680</v>
      </c>
      <c r="F249" s="44">
        <f>'liczba dni zwłoki'!$E$11</f>
        <v>271</v>
      </c>
      <c r="G249" s="44">
        <f>'liczba dni zwłoki'!$F$11</f>
        <v>132</v>
      </c>
      <c r="H249" s="47">
        <f t="shared" si="169"/>
        <v>70</v>
      </c>
      <c r="I249" s="45">
        <f>'liczba dni zwłoki'!$H$11</f>
        <v>144</v>
      </c>
      <c r="J249" s="45">
        <f>'liczba dni zwłoki'!$I$11</f>
        <v>130</v>
      </c>
      <c r="K249" s="46">
        <f t="shared" si="170"/>
        <v>46</v>
      </c>
      <c r="L249" s="156">
        <f t="shared" ref="L249:L252" si="180">(E249+K249)/E249</f>
        <v>1.0676470588235294</v>
      </c>
      <c r="M249" s="157">
        <f t="shared" si="172"/>
        <v>636.91460055096422</v>
      </c>
      <c r="N249" s="158">
        <f t="shared" si="173"/>
        <v>43.085399449035776</v>
      </c>
      <c r="O249" s="158">
        <f t="shared" si="174"/>
        <v>680</v>
      </c>
      <c r="P249" s="158">
        <f t="shared" si="175"/>
        <v>680</v>
      </c>
      <c r="Q249" s="158"/>
      <c r="S249" s="30">
        <v>17</v>
      </c>
      <c r="T249" s="1" t="s">
        <v>189</v>
      </c>
      <c r="U249" s="120">
        <v>91</v>
      </c>
      <c r="V249" s="120">
        <v>12</v>
      </c>
      <c r="W249" s="120">
        <v>9</v>
      </c>
      <c r="X249" s="120">
        <v>6</v>
      </c>
      <c r="Y249" s="20">
        <f t="shared" si="176"/>
        <v>750</v>
      </c>
      <c r="Z249" s="44">
        <f>'liczba dni zwłoki'!$E$21</f>
        <v>0</v>
      </c>
      <c r="AA249" s="44">
        <f>'liczba dni zwłoki'!$F$21</f>
        <v>99</v>
      </c>
      <c r="AB249" s="43">
        <f t="shared" si="177"/>
        <v>16</v>
      </c>
      <c r="AC249" s="45">
        <f>'liczba dni zwłoki'!$H$21</f>
        <v>0</v>
      </c>
      <c r="AD249" s="45">
        <f>'liczba dni zwłoki'!$I$21</f>
        <v>99</v>
      </c>
      <c r="AE249" s="45">
        <f t="shared" si="178"/>
        <v>16</v>
      </c>
    </row>
    <row r="250" spans="1:31" ht="16.5" thickTop="1" thickBot="1" x14ac:dyDescent="0.3">
      <c r="A250" s="30">
        <v>8</v>
      </c>
      <c r="B250" s="1" t="s">
        <v>13</v>
      </c>
      <c r="C250" s="2">
        <v>109</v>
      </c>
      <c r="D250" s="2">
        <v>15</v>
      </c>
      <c r="E250" s="20">
        <f t="shared" si="179"/>
        <v>680</v>
      </c>
      <c r="F250" s="44">
        <f>'liczba dni zwłoki'!$E$12</f>
        <v>240</v>
      </c>
      <c r="G250" s="44">
        <f>'liczba dni zwłoki'!$F$12</f>
        <v>132</v>
      </c>
      <c r="H250" s="47">
        <f t="shared" si="169"/>
        <v>64</v>
      </c>
      <c r="I250" s="45">
        <f>'liczba dni zwłoki'!$H$12</f>
        <v>144</v>
      </c>
      <c r="J250" s="45">
        <f>'liczba dni zwłoki'!$I$12</f>
        <v>130</v>
      </c>
      <c r="K250" s="46">
        <f t="shared" si="170"/>
        <v>46</v>
      </c>
      <c r="L250" s="156">
        <f t="shared" si="180"/>
        <v>1.0676470588235294</v>
      </c>
      <c r="M250" s="157">
        <f t="shared" si="172"/>
        <v>636.91460055096422</v>
      </c>
      <c r="N250" s="158">
        <f t="shared" si="173"/>
        <v>43.085399449035776</v>
      </c>
      <c r="O250" s="158">
        <f t="shared" si="174"/>
        <v>680</v>
      </c>
      <c r="P250" s="158">
        <f t="shared" si="175"/>
        <v>680</v>
      </c>
      <c r="Q250" s="158"/>
      <c r="S250" s="30">
        <v>18</v>
      </c>
      <c r="T250" s="1" t="s">
        <v>190</v>
      </c>
      <c r="U250" s="120">
        <v>91</v>
      </c>
      <c r="V250" s="120">
        <v>12</v>
      </c>
      <c r="W250" s="120">
        <v>9</v>
      </c>
      <c r="X250" s="120">
        <v>6</v>
      </c>
      <c r="Y250" s="20">
        <f t="shared" si="176"/>
        <v>750</v>
      </c>
      <c r="Z250" s="44">
        <f>'liczba dni zwłoki'!$E$22</f>
        <v>0</v>
      </c>
      <c r="AA250" s="44">
        <f>'liczba dni zwłoki'!$F$22</f>
        <v>69</v>
      </c>
      <c r="AB250" s="43">
        <f t="shared" si="177"/>
        <v>11</v>
      </c>
      <c r="AC250" s="45">
        <f>'liczba dni zwłoki'!$H$22</f>
        <v>0</v>
      </c>
      <c r="AD250" s="45">
        <f>'liczba dni zwłoki'!$I$22</f>
        <v>69</v>
      </c>
      <c r="AE250" s="45">
        <f t="shared" si="178"/>
        <v>11</v>
      </c>
    </row>
    <row r="251" spans="1:31" ht="16.5" thickTop="1" thickBot="1" x14ac:dyDescent="0.3">
      <c r="A251" s="30">
        <v>9</v>
      </c>
      <c r="B251" s="1" t="s">
        <v>14</v>
      </c>
      <c r="C251" s="2">
        <v>109</v>
      </c>
      <c r="D251" s="2">
        <v>15</v>
      </c>
      <c r="E251" s="20">
        <f t="shared" si="179"/>
        <v>680</v>
      </c>
      <c r="F251" s="44">
        <f>'liczba dni zwłoki'!$E$13</f>
        <v>212</v>
      </c>
      <c r="G251" s="44">
        <f>'liczba dni zwłoki'!$F$13</f>
        <v>132</v>
      </c>
      <c r="H251" s="47">
        <f t="shared" si="169"/>
        <v>59</v>
      </c>
      <c r="I251" s="45">
        <f>'liczba dni zwłoki'!$H$13</f>
        <v>144</v>
      </c>
      <c r="J251" s="45">
        <f>'liczba dni zwłoki'!$I$13</f>
        <v>130</v>
      </c>
      <c r="K251" s="46">
        <f t="shared" si="170"/>
        <v>46</v>
      </c>
      <c r="L251" s="156">
        <f t="shared" si="180"/>
        <v>1.0676470588235294</v>
      </c>
      <c r="M251" s="157">
        <f t="shared" si="172"/>
        <v>636.91460055096422</v>
      </c>
      <c r="N251" s="158">
        <f t="shared" si="173"/>
        <v>43.085399449035776</v>
      </c>
      <c r="O251" s="158">
        <f t="shared" si="174"/>
        <v>680</v>
      </c>
      <c r="P251" s="158">
        <f t="shared" si="175"/>
        <v>680</v>
      </c>
      <c r="Q251" s="158"/>
      <c r="S251" s="30">
        <v>19</v>
      </c>
      <c r="T251" s="1" t="s">
        <v>240</v>
      </c>
      <c r="U251" s="17">
        <v>91</v>
      </c>
      <c r="V251" s="17">
        <v>12</v>
      </c>
      <c r="W251" s="2">
        <v>9</v>
      </c>
      <c r="X251" s="2">
        <v>6</v>
      </c>
      <c r="Y251" s="20">
        <f t="shared" si="176"/>
        <v>750</v>
      </c>
      <c r="Z251" s="44">
        <f>'liczba dni zwłoki'!$E$23</f>
        <v>0</v>
      </c>
      <c r="AA251" s="44">
        <f>'liczba dni zwłoki'!$F$23</f>
        <v>36</v>
      </c>
      <c r="AB251" s="43">
        <v>0</v>
      </c>
      <c r="AC251" s="45">
        <f>'liczba dni zwłoki'!$H$23</f>
        <v>0</v>
      </c>
      <c r="AD251" s="45">
        <f>'liczba dni zwłoki'!$I$23</f>
        <v>36</v>
      </c>
      <c r="AE251" s="45">
        <v>0</v>
      </c>
    </row>
    <row r="252" spans="1:31" ht="16.5" thickTop="1" thickBot="1" x14ac:dyDescent="0.3">
      <c r="A252" s="30">
        <v>10</v>
      </c>
      <c r="B252" s="1" t="s">
        <v>36</v>
      </c>
      <c r="C252" s="2">
        <v>109</v>
      </c>
      <c r="D252" s="22">
        <v>15</v>
      </c>
      <c r="E252" s="23">
        <f t="shared" si="179"/>
        <v>680</v>
      </c>
      <c r="F252" s="44">
        <f>'liczba dni zwłoki'!$E$14</f>
        <v>181</v>
      </c>
      <c r="G252" s="44">
        <f>'liczba dni zwłoki'!$F$14</f>
        <v>132</v>
      </c>
      <c r="H252" s="47">
        <f t="shared" si="169"/>
        <v>53</v>
      </c>
      <c r="I252" s="45">
        <f>'liczba dni zwłoki'!$H$14</f>
        <v>138</v>
      </c>
      <c r="J252" s="45">
        <f>'liczba dni zwłoki'!$I$14</f>
        <v>130</v>
      </c>
      <c r="K252" s="46">
        <f t="shared" si="170"/>
        <v>45</v>
      </c>
      <c r="L252" s="156">
        <f t="shared" si="180"/>
        <v>1.0661764705882353</v>
      </c>
      <c r="M252" s="157">
        <f t="shared" si="172"/>
        <v>637.79310344827582</v>
      </c>
      <c r="N252" s="158">
        <f t="shared" si="173"/>
        <v>42.206896551724185</v>
      </c>
      <c r="O252" s="158">
        <f t="shared" si="174"/>
        <v>680</v>
      </c>
      <c r="P252" s="158">
        <f>O252-Q252</f>
        <v>149.65082136211095</v>
      </c>
      <c r="Q252" s="158">
        <f>N253</f>
        <v>530.34917863788905</v>
      </c>
      <c r="X252" s="24" t="s">
        <v>47</v>
      </c>
      <c r="Y252" s="33">
        <f>SUM(Y243:Y251)</f>
        <v>6822</v>
      </c>
      <c r="Z252" s="33"/>
      <c r="AA252" s="33"/>
      <c r="AB252" s="34">
        <f>SUM(AB243:AB251)</f>
        <v>252</v>
      </c>
      <c r="AC252" s="34"/>
      <c r="AD252" s="34"/>
      <c r="AE252" s="34">
        <f>SUM(AE243:AE251)</f>
        <v>209</v>
      </c>
    </row>
    <row r="253" spans="1:31" ht="16.5" thickTop="1" thickBot="1" x14ac:dyDescent="0.3">
      <c r="A253" s="12"/>
      <c r="B253" s="13"/>
      <c r="C253" s="14"/>
      <c r="D253" s="24" t="s">
        <v>47</v>
      </c>
      <c r="E253" s="35">
        <f>SUM(E243:E252)</f>
        <v>6830</v>
      </c>
      <c r="F253" s="35"/>
      <c r="G253" s="35"/>
      <c r="H253" s="25">
        <f>SUM(H243:H252)</f>
        <v>790</v>
      </c>
      <c r="I253" s="25"/>
      <c r="J253" s="25"/>
      <c r="K253" s="25">
        <f t="shared" ref="K253" si="181">SUM(K243:K252)</f>
        <v>577</v>
      </c>
      <c r="L253" s="155"/>
      <c r="M253" s="159">
        <f>SUM(M243:M252)</f>
        <v>6299.6508213621109</v>
      </c>
      <c r="N253" s="159">
        <f t="shared" si="173"/>
        <v>530.34917863788905</v>
      </c>
      <c r="O253" s="159">
        <f t="shared" si="174"/>
        <v>6830</v>
      </c>
      <c r="P253" s="159">
        <f>SUM(P243:P252)</f>
        <v>6299.6508213621109</v>
      </c>
      <c r="Q253" s="159">
        <f>SUM(Q243:Q252)</f>
        <v>530.34917863788905</v>
      </c>
    </row>
    <row r="254" spans="1:31" ht="74.25" customHeight="1" thickTop="1" x14ac:dyDescent="0.25">
      <c r="H254" s="11"/>
      <c r="I254" s="11"/>
      <c r="J254" s="11"/>
    </row>
    <row r="255" spans="1:31" ht="18.75" x14ac:dyDescent="0.3">
      <c r="A255" s="198" t="s">
        <v>179</v>
      </c>
      <c r="B255" s="198"/>
      <c r="C255" s="198"/>
      <c r="D255" s="198"/>
      <c r="E255" s="198"/>
      <c r="F255" s="198"/>
      <c r="G255" s="198"/>
      <c r="H255" s="198"/>
      <c r="I255" s="198"/>
      <c r="J255" s="198"/>
      <c r="K255" s="198"/>
      <c r="L255" s="134"/>
      <c r="M255" s="134"/>
      <c r="N255" s="134"/>
      <c r="O255" s="134"/>
      <c r="P255" s="134"/>
      <c r="Q255" s="134"/>
      <c r="R255" s="132"/>
      <c r="S255" s="198" t="s">
        <v>179</v>
      </c>
      <c r="T255" s="198"/>
      <c r="U255" s="198"/>
      <c r="V255" s="198"/>
      <c r="W255" s="198"/>
      <c r="X255" s="198"/>
      <c r="Y255" s="198"/>
      <c r="Z255" s="198"/>
      <c r="AA255" s="198"/>
      <c r="AB255" s="198"/>
      <c r="AC255" s="198"/>
      <c r="AD255" s="198"/>
      <c r="AE255" s="198"/>
    </row>
    <row r="256" spans="1:31" ht="15.75" thickBot="1" x14ac:dyDescent="0.3">
      <c r="C256" s="42"/>
      <c r="D256" s="42"/>
      <c r="H256" s="11"/>
      <c r="I256" s="11"/>
      <c r="J256" s="11"/>
      <c r="K256" s="11"/>
      <c r="L256" s="11"/>
      <c r="M256" s="11"/>
      <c r="N256" s="11"/>
      <c r="O256" s="11"/>
      <c r="P256" s="11"/>
      <c r="Q256" s="11"/>
    </row>
    <row r="257" spans="1:31" ht="31.5" customHeight="1" thickTop="1" thickBot="1" x14ac:dyDescent="0.3">
      <c r="F257" s="187" t="s">
        <v>152</v>
      </c>
      <c r="G257" s="188"/>
      <c r="H257" s="189"/>
      <c r="I257" s="174" t="s">
        <v>151</v>
      </c>
      <c r="J257" s="175"/>
      <c r="K257" s="176"/>
      <c r="L257" s="153"/>
      <c r="M257" s="153"/>
      <c r="N257" s="153"/>
      <c r="O257" s="153"/>
      <c r="P257" s="153"/>
      <c r="Q257" s="153"/>
      <c r="Z257" s="187" t="s">
        <v>152</v>
      </c>
      <c r="AA257" s="188"/>
      <c r="AB257" s="189"/>
      <c r="AC257" s="174" t="s">
        <v>151</v>
      </c>
      <c r="AD257" s="175"/>
      <c r="AE257" s="176"/>
    </row>
    <row r="258" spans="1:31" ht="45.75" customHeight="1" thickTop="1" thickBot="1" x14ac:dyDescent="0.3">
      <c r="A258" s="177" t="s">
        <v>0</v>
      </c>
      <c r="B258" s="179" t="s">
        <v>1</v>
      </c>
      <c r="C258" s="183" t="s">
        <v>2</v>
      </c>
      <c r="D258" s="184"/>
      <c r="E258" s="181" t="s">
        <v>3</v>
      </c>
      <c r="F258" s="190" t="s">
        <v>38</v>
      </c>
      <c r="G258" s="191"/>
      <c r="H258" s="185" t="s">
        <v>37</v>
      </c>
      <c r="I258" s="192" t="s">
        <v>150</v>
      </c>
      <c r="J258" s="193"/>
      <c r="K258" s="173" t="s">
        <v>48</v>
      </c>
      <c r="L258" s="166" t="s">
        <v>243</v>
      </c>
      <c r="M258" s="168" t="s">
        <v>241</v>
      </c>
      <c r="N258" s="168" t="s">
        <v>185</v>
      </c>
      <c r="O258" s="168" t="s">
        <v>183</v>
      </c>
      <c r="P258" s="168" t="s">
        <v>244</v>
      </c>
      <c r="Q258" s="168" t="s">
        <v>245</v>
      </c>
      <c r="S258" s="177" t="s">
        <v>0</v>
      </c>
      <c r="T258" s="179" t="s">
        <v>1</v>
      </c>
      <c r="U258" s="194" t="s">
        <v>2</v>
      </c>
      <c r="V258" s="195"/>
      <c r="W258" s="195"/>
      <c r="X258" s="196"/>
      <c r="Y258" s="181" t="s">
        <v>3</v>
      </c>
      <c r="Z258" s="197" t="s">
        <v>38</v>
      </c>
      <c r="AA258" s="197"/>
      <c r="AB258" s="185" t="s">
        <v>37</v>
      </c>
      <c r="AC258" s="192" t="s">
        <v>150</v>
      </c>
      <c r="AD258" s="193"/>
      <c r="AE258" s="171" t="s">
        <v>48</v>
      </c>
    </row>
    <row r="259" spans="1:31" ht="15.75" customHeight="1" thickTop="1" thickBot="1" x14ac:dyDescent="0.3">
      <c r="A259" s="178"/>
      <c r="B259" s="180"/>
      <c r="C259" s="19" t="s">
        <v>4</v>
      </c>
      <c r="D259" s="19" t="s">
        <v>5</v>
      </c>
      <c r="E259" s="182"/>
      <c r="F259" s="78" t="s">
        <v>197</v>
      </c>
      <c r="G259" s="78" t="s">
        <v>198</v>
      </c>
      <c r="H259" s="186"/>
      <c r="I259" s="80" t="s">
        <v>197</v>
      </c>
      <c r="J259" s="79" t="s">
        <v>198</v>
      </c>
      <c r="K259" s="173"/>
      <c r="L259" s="167"/>
      <c r="M259" s="169"/>
      <c r="N259" s="169"/>
      <c r="O259" s="169"/>
      <c r="P259" s="169"/>
      <c r="Q259" s="169"/>
      <c r="S259" s="178"/>
      <c r="T259" s="180"/>
      <c r="U259" s="28" t="s">
        <v>44</v>
      </c>
      <c r="V259" s="19" t="s">
        <v>4</v>
      </c>
      <c r="W259" s="29" t="s">
        <v>45</v>
      </c>
      <c r="X259" s="19" t="s">
        <v>5</v>
      </c>
      <c r="Y259" s="182"/>
      <c r="Z259" s="78" t="s">
        <v>197</v>
      </c>
      <c r="AA259" s="52" t="s">
        <v>198</v>
      </c>
      <c r="AB259" s="186"/>
      <c r="AC259" s="79" t="s">
        <v>197</v>
      </c>
      <c r="AD259" s="80" t="s">
        <v>198</v>
      </c>
      <c r="AE259" s="172"/>
    </row>
    <row r="260" spans="1:31" ht="16.5" thickTop="1" thickBot="1" x14ac:dyDescent="0.3">
      <c r="A260" s="30">
        <v>1</v>
      </c>
      <c r="B260" s="1" t="s">
        <v>6</v>
      </c>
      <c r="C260" s="2">
        <v>83</v>
      </c>
      <c r="D260" s="2">
        <v>3</v>
      </c>
      <c r="E260" s="20">
        <f>C260*5+D260*9</f>
        <v>442</v>
      </c>
      <c r="F260" s="44">
        <f>'liczba dni zwłoki'!$E$5</f>
        <v>455</v>
      </c>
      <c r="G260" s="44">
        <f>'liczba dni zwłoki'!$F$5</f>
        <v>132</v>
      </c>
      <c r="H260" s="47">
        <f>ROUND(((E260*0.1*F260)/365)+((E260*0.08*G260)/365),0)</f>
        <v>68</v>
      </c>
      <c r="I260" s="45">
        <f>'liczba dni zwłoki'!$H$5</f>
        <v>323</v>
      </c>
      <c r="J260" s="45">
        <f>'liczba dni zwłoki'!$I$5</f>
        <v>130</v>
      </c>
      <c r="K260" s="46">
        <f>ROUND((((E260*0.1*I260)/365)+((E260*0.08*J260)/365)),0)</f>
        <v>52</v>
      </c>
      <c r="L260" s="156">
        <f>(E260+K260)/E260</f>
        <v>1.1176470588235294</v>
      </c>
      <c r="M260" s="157">
        <f>E260/L260</f>
        <v>395.4736842105263</v>
      </c>
      <c r="N260" s="158">
        <f>E260-M260</f>
        <v>46.526315789473699</v>
      </c>
      <c r="O260" s="158">
        <f>M260+N260</f>
        <v>442</v>
      </c>
      <c r="P260" s="158">
        <f>O260</f>
        <v>442</v>
      </c>
      <c r="Q260" s="158"/>
      <c r="S260" s="30">
        <v>11</v>
      </c>
      <c r="T260" s="1" t="s">
        <v>39</v>
      </c>
      <c r="U260" s="121">
        <v>84</v>
      </c>
      <c r="V260" s="81">
        <v>0</v>
      </c>
      <c r="W260" s="121">
        <v>1</v>
      </c>
      <c r="X260" s="82">
        <v>0</v>
      </c>
      <c r="Y260" s="20">
        <f>U260*6+V260*5+W260*10+X260*9</f>
        <v>514</v>
      </c>
      <c r="Z260" s="44">
        <f>'liczba dni zwłoki'!$E$15</f>
        <v>149</v>
      </c>
      <c r="AA260" s="44">
        <f>'liczba dni zwłoki'!$F$15</f>
        <v>132</v>
      </c>
      <c r="AB260" s="43">
        <f>ROUND((((Y260*0.1*Z260)/365)+((Y260*0.08*AA260)/365)),0)</f>
        <v>36</v>
      </c>
      <c r="AC260" s="45">
        <f>'liczba dni zwłoki'!$H$15</f>
        <v>106</v>
      </c>
      <c r="AD260" s="45">
        <f>'liczba dni zwłoki'!$I$15</f>
        <v>130</v>
      </c>
      <c r="AE260" s="45">
        <f>ROUND((((Y260*0.1*AC260)/365)+((Y260*0.08*AD260)/365)),0)</f>
        <v>30</v>
      </c>
    </row>
    <row r="261" spans="1:31" ht="16.5" thickTop="1" thickBot="1" x14ac:dyDescent="0.3">
      <c r="A261" s="30">
        <v>2</v>
      </c>
      <c r="B261" s="1" t="s">
        <v>7</v>
      </c>
      <c r="C261" s="2">
        <v>83</v>
      </c>
      <c r="D261" s="2">
        <v>3</v>
      </c>
      <c r="E261" s="20">
        <f>+C261*5+D261*9</f>
        <v>442</v>
      </c>
      <c r="F261" s="44">
        <f>'liczba dni zwłoki'!$E$6</f>
        <v>422</v>
      </c>
      <c r="G261" s="44">
        <f>'liczba dni zwłoki'!$F$6</f>
        <v>132</v>
      </c>
      <c r="H261" s="47">
        <f t="shared" ref="H261:H269" si="182">ROUND(((E261*0.1*F261)/365)+((E261*0.08*G261)/365),0)</f>
        <v>64</v>
      </c>
      <c r="I261" s="45">
        <f>'liczba dni zwłoki'!$H$6</f>
        <v>290</v>
      </c>
      <c r="J261" s="45">
        <f>'liczba dni zwłoki'!$I$6</f>
        <v>130</v>
      </c>
      <c r="K261" s="46">
        <f t="shared" ref="K261:K269" si="183">ROUND((((E261*0.1*I261)/365)+((E261*0.08*J261)/365)),0)</f>
        <v>48</v>
      </c>
      <c r="L261" s="156">
        <f t="shared" ref="L261:L264" si="184">(E261+K261)/E261</f>
        <v>1.1085972850678734</v>
      </c>
      <c r="M261" s="157">
        <f t="shared" ref="M261:M269" si="185">E261/L261</f>
        <v>398.70204081632653</v>
      </c>
      <c r="N261" s="158">
        <f t="shared" ref="N261:N270" si="186">E261-M261</f>
        <v>43.29795918367347</v>
      </c>
      <c r="O261" s="158">
        <f t="shared" ref="O261:O270" si="187">M261+N261</f>
        <v>442</v>
      </c>
      <c r="P261" s="158">
        <f t="shared" ref="P261:P268" si="188">O261</f>
        <v>442</v>
      </c>
      <c r="Q261" s="158"/>
      <c r="S261" s="30">
        <v>12</v>
      </c>
      <c r="T261" s="1" t="s">
        <v>40</v>
      </c>
      <c r="U261" s="121">
        <v>84</v>
      </c>
      <c r="V261" s="81">
        <v>0</v>
      </c>
      <c r="W261" s="121">
        <v>1</v>
      </c>
      <c r="X261" s="82">
        <v>0</v>
      </c>
      <c r="Y261" s="20">
        <f t="shared" ref="Y261:Y268" si="189">U261*6+V261*5+W261*10+X261*9</f>
        <v>514</v>
      </c>
      <c r="Z261" s="44">
        <f>'liczba dni zwłoki'!$E$16</f>
        <v>120</v>
      </c>
      <c r="AA261" s="44">
        <f>'liczba dni zwłoki'!$F$16</f>
        <v>132</v>
      </c>
      <c r="AB261" s="43">
        <f t="shared" ref="AB261:AB267" si="190">ROUND((((Y261*0.1*Z261)/365)+((Y261*0.08*AA261)/365)),0)</f>
        <v>32</v>
      </c>
      <c r="AC261" s="45">
        <f>'liczba dni zwłoki'!$H$16</f>
        <v>77</v>
      </c>
      <c r="AD261" s="45">
        <f>'liczba dni zwłoki'!$I$16</f>
        <v>130</v>
      </c>
      <c r="AE261" s="45">
        <f t="shared" ref="AE261:AE267" si="191">ROUND((((Y261*0.1*AC261)/365)+((Y261*0.08*AD261)/365)),0)</f>
        <v>25</v>
      </c>
    </row>
    <row r="262" spans="1:31" ht="16.5" thickTop="1" thickBot="1" x14ac:dyDescent="0.3">
      <c r="A262" s="30">
        <v>3</v>
      </c>
      <c r="B262" s="1" t="s">
        <v>8</v>
      </c>
      <c r="C262" s="2">
        <v>83</v>
      </c>
      <c r="D262" s="2">
        <v>3</v>
      </c>
      <c r="E262" s="20">
        <f>C262*5+D262*9</f>
        <v>442</v>
      </c>
      <c r="F262" s="44">
        <f>'liczba dni zwłoki'!$E$7</f>
        <v>393</v>
      </c>
      <c r="G262" s="44">
        <f>'liczba dni zwłoki'!$F$7</f>
        <v>132</v>
      </c>
      <c r="H262" s="47">
        <f t="shared" si="182"/>
        <v>60</v>
      </c>
      <c r="I262" s="45">
        <f>'liczba dni zwłoki'!$H$7</f>
        <v>261</v>
      </c>
      <c r="J262" s="45">
        <f>'liczba dni zwłoki'!$I$7</f>
        <v>130</v>
      </c>
      <c r="K262" s="46">
        <f t="shared" si="183"/>
        <v>44</v>
      </c>
      <c r="L262" s="156">
        <f t="shared" si="184"/>
        <v>1.0995475113122173</v>
      </c>
      <c r="M262" s="157">
        <f t="shared" si="185"/>
        <v>401.98353909465015</v>
      </c>
      <c r="N262" s="158">
        <f t="shared" si="186"/>
        <v>40.016460905349845</v>
      </c>
      <c r="O262" s="158">
        <f t="shared" si="187"/>
        <v>442</v>
      </c>
      <c r="P262" s="158">
        <f t="shared" si="188"/>
        <v>442</v>
      </c>
      <c r="Q262" s="158"/>
      <c r="S262" s="30">
        <v>13</v>
      </c>
      <c r="T262" s="1" t="s">
        <v>41</v>
      </c>
      <c r="U262" s="121">
        <v>81</v>
      </c>
      <c r="V262" s="81">
        <v>0</v>
      </c>
      <c r="W262" s="121">
        <v>1</v>
      </c>
      <c r="X262" s="82">
        <v>0</v>
      </c>
      <c r="Y262" s="20">
        <f t="shared" si="189"/>
        <v>496</v>
      </c>
      <c r="Z262" s="44">
        <f>'liczba dni zwłoki'!$E$17</f>
        <v>90</v>
      </c>
      <c r="AA262" s="44">
        <f>'liczba dni zwłoki'!$F$17</f>
        <v>132</v>
      </c>
      <c r="AB262" s="43">
        <f t="shared" si="190"/>
        <v>27</v>
      </c>
      <c r="AC262" s="45">
        <f>'liczba dni zwłoki'!$H$17</f>
        <v>47</v>
      </c>
      <c r="AD262" s="45">
        <f>'liczba dni zwłoki'!$I$17</f>
        <v>130</v>
      </c>
      <c r="AE262" s="45">
        <f t="shared" si="191"/>
        <v>21</v>
      </c>
    </row>
    <row r="263" spans="1:31" ht="16.5" thickTop="1" thickBot="1" x14ac:dyDescent="0.3">
      <c r="A263" s="30">
        <v>4</v>
      </c>
      <c r="B263" s="1" t="s">
        <v>9</v>
      </c>
      <c r="C263" s="2">
        <v>83</v>
      </c>
      <c r="D263" s="2">
        <v>3</v>
      </c>
      <c r="E263" s="20">
        <f>C263*5+D263*9</f>
        <v>442</v>
      </c>
      <c r="F263" s="44">
        <f>'liczba dni zwłoki'!$E$8</f>
        <v>363</v>
      </c>
      <c r="G263" s="44">
        <f>'liczba dni zwłoki'!$F$8</f>
        <v>132</v>
      </c>
      <c r="H263" s="47">
        <f t="shared" si="182"/>
        <v>57</v>
      </c>
      <c r="I263" s="45">
        <f>'liczba dni zwłoki'!$H$8</f>
        <v>231</v>
      </c>
      <c r="J263" s="45">
        <f>'liczba dni zwłoki'!$I$8</f>
        <v>130</v>
      </c>
      <c r="K263" s="46">
        <f t="shared" si="183"/>
        <v>41</v>
      </c>
      <c r="L263" s="156">
        <f t="shared" si="184"/>
        <v>1.092760180995475</v>
      </c>
      <c r="M263" s="157">
        <f t="shared" si="185"/>
        <v>404.48033126294001</v>
      </c>
      <c r="N263" s="158">
        <f t="shared" si="186"/>
        <v>37.519668737059988</v>
      </c>
      <c r="O263" s="158">
        <f t="shared" si="187"/>
        <v>442</v>
      </c>
      <c r="P263" s="158">
        <f t="shared" si="188"/>
        <v>442</v>
      </c>
      <c r="Q263" s="158"/>
      <c r="S263" s="30">
        <v>14</v>
      </c>
      <c r="T263" s="1" t="s">
        <v>42</v>
      </c>
      <c r="U263" s="121">
        <v>81</v>
      </c>
      <c r="V263" s="81">
        <v>0</v>
      </c>
      <c r="W263" s="121">
        <v>1</v>
      </c>
      <c r="X263" s="82">
        <v>0</v>
      </c>
      <c r="Y263" s="20">
        <f t="shared" si="189"/>
        <v>496</v>
      </c>
      <c r="Z263" s="44">
        <f>'liczba dni zwłoki'!$E$18</f>
        <v>58</v>
      </c>
      <c r="AA263" s="44">
        <f>'liczba dni zwłoki'!$F$18</f>
        <v>132</v>
      </c>
      <c r="AB263" s="43">
        <f t="shared" si="190"/>
        <v>22</v>
      </c>
      <c r="AC263" s="45">
        <f>'liczba dni zwłoki'!$H$18</f>
        <v>15</v>
      </c>
      <c r="AD263" s="45">
        <f>'liczba dni zwłoki'!$I$18</f>
        <v>130</v>
      </c>
      <c r="AE263" s="45">
        <f t="shared" si="191"/>
        <v>16</v>
      </c>
    </row>
    <row r="264" spans="1:31" ht="16.5" thickTop="1" thickBot="1" x14ac:dyDescent="0.3">
      <c r="A264" s="30">
        <v>5</v>
      </c>
      <c r="B264" s="1" t="s">
        <v>10</v>
      </c>
      <c r="C264" s="2">
        <v>83</v>
      </c>
      <c r="D264" s="2">
        <v>3</v>
      </c>
      <c r="E264" s="20">
        <f t="shared" ref="E264:E269" si="192">C264*5+D264*9</f>
        <v>442</v>
      </c>
      <c r="F264" s="44">
        <f>'liczba dni zwłoki'!$E$9</f>
        <v>330</v>
      </c>
      <c r="G264" s="44">
        <f>'liczba dni zwłoki'!$F$9</f>
        <v>132</v>
      </c>
      <c r="H264" s="47">
        <f t="shared" si="182"/>
        <v>53</v>
      </c>
      <c r="I264" s="45">
        <f>'liczba dni zwłoki'!$H$9</f>
        <v>198</v>
      </c>
      <c r="J264" s="45">
        <f>'liczba dni zwłoki'!$I$9</f>
        <v>130</v>
      </c>
      <c r="K264" s="46">
        <f t="shared" si="183"/>
        <v>37</v>
      </c>
      <c r="L264" s="156">
        <f t="shared" si="184"/>
        <v>1.0837104072398189</v>
      </c>
      <c r="M264" s="157">
        <f t="shared" si="185"/>
        <v>407.85803757828813</v>
      </c>
      <c r="N264" s="158">
        <f t="shared" si="186"/>
        <v>34.141962421711867</v>
      </c>
      <c r="O264" s="158">
        <f t="shared" si="187"/>
        <v>442</v>
      </c>
      <c r="P264" s="158">
        <f t="shared" si="188"/>
        <v>442</v>
      </c>
      <c r="Q264" s="158"/>
      <c r="S264" s="30">
        <v>15</v>
      </c>
      <c r="T264" s="1" t="s">
        <v>43</v>
      </c>
      <c r="U264" s="121">
        <v>81</v>
      </c>
      <c r="V264" s="81">
        <v>0</v>
      </c>
      <c r="W264" s="121">
        <v>1</v>
      </c>
      <c r="X264" s="82">
        <v>0</v>
      </c>
      <c r="Y264" s="20">
        <f t="shared" si="189"/>
        <v>496</v>
      </c>
      <c r="Z264" s="44">
        <f>'liczba dni zwłoki'!$E$19</f>
        <v>28</v>
      </c>
      <c r="AA264" s="44">
        <f>'liczba dni zwłoki'!$F$19</f>
        <v>132</v>
      </c>
      <c r="AB264" s="43">
        <f t="shared" si="190"/>
        <v>18</v>
      </c>
      <c r="AC264" s="45">
        <f>'liczba dni zwłoki'!$H$19</f>
        <v>0</v>
      </c>
      <c r="AD264" s="45">
        <f>'liczba dni zwłoki'!$I$19</f>
        <v>130</v>
      </c>
      <c r="AE264" s="45">
        <f t="shared" si="191"/>
        <v>14</v>
      </c>
    </row>
    <row r="265" spans="1:31" ht="16.5" thickTop="1" thickBot="1" x14ac:dyDescent="0.3">
      <c r="A265" s="30">
        <v>6</v>
      </c>
      <c r="B265" s="1" t="s">
        <v>11</v>
      </c>
      <c r="C265" s="2">
        <v>83</v>
      </c>
      <c r="D265" s="2">
        <v>3</v>
      </c>
      <c r="E265" s="20">
        <f t="shared" si="192"/>
        <v>442</v>
      </c>
      <c r="F265" s="44">
        <f>'liczba dni zwłoki'!$E$10</f>
        <v>302</v>
      </c>
      <c r="G265" s="44">
        <f>'liczba dni zwłoki'!$F$10</f>
        <v>132</v>
      </c>
      <c r="H265" s="47">
        <f t="shared" si="182"/>
        <v>49</v>
      </c>
      <c r="I265" s="45">
        <f>'liczba dni zwłoki'!$H$10</f>
        <v>170</v>
      </c>
      <c r="J265" s="45">
        <f>'liczba dni zwłoki'!$I$10</f>
        <v>130</v>
      </c>
      <c r="K265" s="46">
        <f t="shared" si="183"/>
        <v>33</v>
      </c>
      <c r="L265" s="156">
        <f>(E265+K265)/E265</f>
        <v>1.0746606334841629</v>
      </c>
      <c r="M265" s="157">
        <f t="shared" si="185"/>
        <v>411.29263157894741</v>
      </c>
      <c r="N265" s="158">
        <f t="shared" si="186"/>
        <v>30.707368421052593</v>
      </c>
      <c r="O265" s="158">
        <f t="shared" si="187"/>
        <v>442</v>
      </c>
      <c r="P265" s="158">
        <f t="shared" si="188"/>
        <v>442</v>
      </c>
      <c r="Q265" s="158"/>
      <c r="S265" s="30">
        <v>16</v>
      </c>
      <c r="T265" s="1" t="s">
        <v>188</v>
      </c>
      <c r="U265" s="121">
        <v>80</v>
      </c>
      <c r="V265" s="81">
        <v>0</v>
      </c>
      <c r="W265" s="121">
        <v>1</v>
      </c>
      <c r="X265" s="82">
        <v>0</v>
      </c>
      <c r="Y265" s="20">
        <f t="shared" si="189"/>
        <v>490</v>
      </c>
      <c r="Z265" s="44">
        <f>'liczba dni zwłoki'!$E$20</f>
        <v>0</v>
      </c>
      <c r="AA265" s="44">
        <f>'liczba dni zwłoki'!$F$20</f>
        <v>130</v>
      </c>
      <c r="AB265" s="43">
        <f t="shared" si="190"/>
        <v>14</v>
      </c>
      <c r="AC265" s="45">
        <f>'liczba dni zwłoki'!$H$20</f>
        <v>0</v>
      </c>
      <c r="AD265" s="45">
        <f>'liczba dni zwłoki'!$I$20</f>
        <v>129</v>
      </c>
      <c r="AE265" s="45">
        <f t="shared" si="191"/>
        <v>14</v>
      </c>
    </row>
    <row r="266" spans="1:31" ht="16.5" thickTop="1" thickBot="1" x14ac:dyDescent="0.3">
      <c r="A266" s="30">
        <v>7</v>
      </c>
      <c r="B266" s="1" t="s">
        <v>12</v>
      </c>
      <c r="C266" s="2">
        <v>85</v>
      </c>
      <c r="D266" s="2">
        <v>1</v>
      </c>
      <c r="E266" s="20">
        <f t="shared" si="192"/>
        <v>434</v>
      </c>
      <c r="F266" s="44">
        <f>'liczba dni zwłoki'!$E$11</f>
        <v>271</v>
      </c>
      <c r="G266" s="44">
        <f>'liczba dni zwłoki'!$F$11</f>
        <v>132</v>
      </c>
      <c r="H266" s="47">
        <f t="shared" si="182"/>
        <v>45</v>
      </c>
      <c r="I266" s="45">
        <f>'liczba dni zwłoki'!$H$11</f>
        <v>144</v>
      </c>
      <c r="J266" s="45">
        <f>'liczba dni zwłoki'!$I$11</f>
        <v>130</v>
      </c>
      <c r="K266" s="46">
        <f t="shared" si="183"/>
        <v>29</v>
      </c>
      <c r="L266" s="156">
        <f t="shared" ref="L266:L269" si="193">(E266+K266)/E266</f>
        <v>1.066820276497696</v>
      </c>
      <c r="M266" s="157">
        <f t="shared" si="185"/>
        <v>406.816414686825</v>
      </c>
      <c r="N266" s="158">
        <f t="shared" si="186"/>
        <v>27.183585313175001</v>
      </c>
      <c r="O266" s="158">
        <f t="shared" si="187"/>
        <v>434</v>
      </c>
      <c r="P266" s="158">
        <f t="shared" si="188"/>
        <v>434</v>
      </c>
      <c r="Q266" s="158"/>
      <c r="S266" s="30">
        <v>17</v>
      </c>
      <c r="T266" s="1" t="s">
        <v>189</v>
      </c>
      <c r="U266" s="121">
        <v>80</v>
      </c>
      <c r="V266" s="81">
        <v>0</v>
      </c>
      <c r="W266" s="121">
        <v>1</v>
      </c>
      <c r="X266" s="82">
        <v>0</v>
      </c>
      <c r="Y266" s="20">
        <f t="shared" si="189"/>
        <v>490</v>
      </c>
      <c r="Z266" s="44">
        <f>'liczba dni zwłoki'!$E$21</f>
        <v>0</v>
      </c>
      <c r="AA266" s="44">
        <f>'liczba dni zwłoki'!$F$21</f>
        <v>99</v>
      </c>
      <c r="AB266" s="43">
        <f t="shared" si="190"/>
        <v>11</v>
      </c>
      <c r="AC266" s="45">
        <f>'liczba dni zwłoki'!$H$21</f>
        <v>0</v>
      </c>
      <c r="AD266" s="45">
        <f>'liczba dni zwłoki'!$I$21</f>
        <v>99</v>
      </c>
      <c r="AE266" s="45">
        <f t="shared" si="191"/>
        <v>11</v>
      </c>
    </row>
    <row r="267" spans="1:31" ht="16.5" thickTop="1" thickBot="1" x14ac:dyDescent="0.3">
      <c r="A267" s="30">
        <v>8</v>
      </c>
      <c r="B267" s="1" t="s">
        <v>13</v>
      </c>
      <c r="C267" s="2">
        <v>85</v>
      </c>
      <c r="D267" s="2">
        <v>1</v>
      </c>
      <c r="E267" s="20">
        <f t="shared" si="192"/>
        <v>434</v>
      </c>
      <c r="F267" s="44">
        <f>'liczba dni zwłoki'!$E$12</f>
        <v>240</v>
      </c>
      <c r="G267" s="44">
        <f>'liczba dni zwłoki'!$F$12</f>
        <v>132</v>
      </c>
      <c r="H267" s="47">
        <f t="shared" si="182"/>
        <v>41</v>
      </c>
      <c r="I267" s="45">
        <f>'liczba dni zwłoki'!$H$12</f>
        <v>144</v>
      </c>
      <c r="J267" s="45">
        <f>'liczba dni zwłoki'!$I$12</f>
        <v>130</v>
      </c>
      <c r="K267" s="46">
        <f t="shared" si="183"/>
        <v>29</v>
      </c>
      <c r="L267" s="156">
        <f t="shared" si="193"/>
        <v>1.066820276497696</v>
      </c>
      <c r="M267" s="157">
        <f t="shared" si="185"/>
        <v>406.816414686825</v>
      </c>
      <c r="N267" s="158">
        <f t="shared" si="186"/>
        <v>27.183585313175001</v>
      </c>
      <c r="O267" s="158">
        <f t="shared" si="187"/>
        <v>434</v>
      </c>
      <c r="P267" s="158">
        <f t="shared" si="188"/>
        <v>434</v>
      </c>
      <c r="Q267" s="158"/>
      <c r="S267" s="30">
        <v>18</v>
      </c>
      <c r="T267" s="1" t="s">
        <v>190</v>
      </c>
      <c r="U267" s="121">
        <v>80</v>
      </c>
      <c r="V267" s="81">
        <v>0</v>
      </c>
      <c r="W267" s="121">
        <v>1</v>
      </c>
      <c r="X267" s="82">
        <v>0</v>
      </c>
      <c r="Y267" s="20">
        <f t="shared" si="189"/>
        <v>490</v>
      </c>
      <c r="Z267" s="44">
        <f>'liczba dni zwłoki'!$E$22</f>
        <v>0</v>
      </c>
      <c r="AA267" s="44">
        <f>'liczba dni zwłoki'!$F$22</f>
        <v>69</v>
      </c>
      <c r="AB267" s="43">
        <f t="shared" si="190"/>
        <v>7</v>
      </c>
      <c r="AC267" s="45">
        <f>'liczba dni zwłoki'!$H$22</f>
        <v>0</v>
      </c>
      <c r="AD267" s="45">
        <f>'liczba dni zwłoki'!$I$22</f>
        <v>69</v>
      </c>
      <c r="AE267" s="45">
        <f t="shared" si="191"/>
        <v>7</v>
      </c>
    </row>
    <row r="268" spans="1:31" ht="16.5" thickTop="1" thickBot="1" x14ac:dyDescent="0.3">
      <c r="A268" s="30">
        <v>9</v>
      </c>
      <c r="B268" s="1" t="s">
        <v>14</v>
      </c>
      <c r="C268" s="2">
        <v>84</v>
      </c>
      <c r="D268" s="2">
        <v>1</v>
      </c>
      <c r="E268" s="20">
        <f t="shared" si="192"/>
        <v>429</v>
      </c>
      <c r="F268" s="44">
        <f>'liczba dni zwłoki'!$E$13</f>
        <v>212</v>
      </c>
      <c r="G268" s="44">
        <f>'liczba dni zwłoki'!$F$13</f>
        <v>132</v>
      </c>
      <c r="H268" s="47">
        <f t="shared" si="182"/>
        <v>37</v>
      </c>
      <c r="I268" s="45">
        <f>'liczba dni zwłoki'!$H$13</f>
        <v>144</v>
      </c>
      <c r="J268" s="45">
        <f>'liczba dni zwłoki'!$I$13</f>
        <v>130</v>
      </c>
      <c r="K268" s="46">
        <f t="shared" si="183"/>
        <v>29</v>
      </c>
      <c r="L268" s="156">
        <f t="shared" si="193"/>
        <v>1.0675990675990676</v>
      </c>
      <c r="M268" s="157">
        <f t="shared" si="185"/>
        <v>401.83624454148469</v>
      </c>
      <c r="N268" s="158">
        <f t="shared" si="186"/>
        <v>27.163755458515311</v>
      </c>
      <c r="O268" s="158">
        <f t="shared" si="187"/>
        <v>429</v>
      </c>
      <c r="P268" s="158">
        <f t="shared" si="188"/>
        <v>429</v>
      </c>
      <c r="Q268" s="158"/>
      <c r="S268" s="30">
        <v>19</v>
      </c>
      <c r="T268" s="1" t="s">
        <v>240</v>
      </c>
      <c r="U268" s="17">
        <v>80</v>
      </c>
      <c r="V268" s="17">
        <v>0</v>
      </c>
      <c r="W268" s="2">
        <v>1</v>
      </c>
      <c r="X268" s="2">
        <v>0</v>
      </c>
      <c r="Y268" s="20">
        <f t="shared" si="189"/>
        <v>490</v>
      </c>
      <c r="Z268" s="44">
        <f>'liczba dni zwłoki'!$E$23</f>
        <v>0</v>
      </c>
      <c r="AA268" s="44">
        <f>'liczba dni zwłoki'!$F$23</f>
        <v>36</v>
      </c>
      <c r="AB268" s="43">
        <v>0</v>
      </c>
      <c r="AC268" s="45">
        <f>'liczba dni zwłoki'!$H$23</f>
        <v>0</v>
      </c>
      <c r="AD268" s="45">
        <f>'liczba dni zwłoki'!$I$23</f>
        <v>36</v>
      </c>
      <c r="AE268" s="45">
        <v>0</v>
      </c>
    </row>
    <row r="269" spans="1:31" ht="16.5" thickTop="1" thickBot="1" x14ac:dyDescent="0.3">
      <c r="A269" s="30">
        <v>10</v>
      </c>
      <c r="B269" s="1" t="s">
        <v>36</v>
      </c>
      <c r="C269" s="2">
        <v>84</v>
      </c>
      <c r="D269" s="22">
        <v>1</v>
      </c>
      <c r="E269" s="23">
        <f t="shared" si="192"/>
        <v>429</v>
      </c>
      <c r="F269" s="44">
        <f>'liczba dni zwłoki'!$E$14</f>
        <v>181</v>
      </c>
      <c r="G269" s="44">
        <f>'liczba dni zwłoki'!$F$14</f>
        <v>132</v>
      </c>
      <c r="H269" s="47">
        <f t="shared" si="182"/>
        <v>34</v>
      </c>
      <c r="I269" s="45">
        <f>'liczba dni zwłoki'!$H$14</f>
        <v>138</v>
      </c>
      <c r="J269" s="45">
        <f>'liczba dni zwłoki'!$I$14</f>
        <v>130</v>
      </c>
      <c r="K269" s="46">
        <f t="shared" si="183"/>
        <v>28</v>
      </c>
      <c r="L269" s="156">
        <f t="shared" si="193"/>
        <v>1.0652680652680653</v>
      </c>
      <c r="M269" s="157">
        <f t="shared" si="185"/>
        <v>402.71553610503281</v>
      </c>
      <c r="N269" s="158">
        <f t="shared" si="186"/>
        <v>26.284463894967189</v>
      </c>
      <c r="O269" s="158">
        <f t="shared" si="187"/>
        <v>429</v>
      </c>
      <c r="P269" s="158">
        <f>O269-Q269</f>
        <v>88.974874561845354</v>
      </c>
      <c r="Q269" s="158">
        <f>N270</f>
        <v>340.02512543815465</v>
      </c>
      <c r="X269" s="24" t="s">
        <v>47</v>
      </c>
      <c r="Y269" s="33">
        <f>SUM(Y260:Y268)</f>
        <v>4476</v>
      </c>
      <c r="Z269" s="33"/>
      <c r="AA269" s="33"/>
      <c r="AB269" s="34">
        <f>SUM(AB260:AB268)</f>
        <v>167</v>
      </c>
      <c r="AC269" s="34"/>
      <c r="AD269" s="34"/>
      <c r="AE269" s="34">
        <f>SUM(AE260:AE268)</f>
        <v>138</v>
      </c>
    </row>
    <row r="270" spans="1:31" ht="16.5" thickTop="1" thickBot="1" x14ac:dyDescent="0.3">
      <c r="A270" s="12"/>
      <c r="B270" s="13"/>
      <c r="C270" s="14"/>
      <c r="D270" s="24" t="s">
        <v>47</v>
      </c>
      <c r="E270" s="35">
        <f>SUM(E260:E269)</f>
        <v>4378</v>
      </c>
      <c r="F270" s="35"/>
      <c r="G270" s="35"/>
      <c r="H270" s="25">
        <f>SUM(H260:H269)</f>
        <v>508</v>
      </c>
      <c r="I270" s="25"/>
      <c r="J270" s="25"/>
      <c r="K270" s="25">
        <f t="shared" ref="K270" si="194">SUM(K260:K269)</f>
        <v>370</v>
      </c>
      <c r="L270" s="155"/>
      <c r="M270" s="159">
        <f>SUM(M260:M269)</f>
        <v>4037.9748745618454</v>
      </c>
      <c r="N270" s="159">
        <f t="shared" si="186"/>
        <v>340.02512543815465</v>
      </c>
      <c r="O270" s="159">
        <f t="shared" si="187"/>
        <v>4378</v>
      </c>
      <c r="P270" s="159">
        <f>SUM(P260:P269)</f>
        <v>4037.9748745618454</v>
      </c>
      <c r="Q270" s="159">
        <f>SUM(Q260:Q269)</f>
        <v>340.02512543815465</v>
      </c>
    </row>
    <row r="271" spans="1:31" ht="15.75" thickTop="1" x14ac:dyDescent="0.25"/>
  </sheetData>
  <mergeCells count="420">
    <mergeCell ref="Z138:AA138"/>
    <mergeCell ref="AC138:AD138"/>
    <mergeCell ref="Z47:AA47"/>
    <mergeCell ref="AC47:AD47"/>
    <mergeCell ref="Z68:AA68"/>
    <mergeCell ref="AC68:AD68"/>
    <mergeCell ref="Z85:AA85"/>
    <mergeCell ref="AC85:AD85"/>
    <mergeCell ref="AC137:AE137"/>
    <mergeCell ref="AE138:AE139"/>
    <mergeCell ref="AB121:AB122"/>
    <mergeCell ref="Z103:AA103"/>
    <mergeCell ref="S100:AE100"/>
    <mergeCell ref="S118:AE118"/>
    <mergeCell ref="S135:AE135"/>
    <mergeCell ref="AE85:AE86"/>
    <mergeCell ref="Z84:AB84"/>
    <mergeCell ref="S85:S86"/>
    <mergeCell ref="T85:T86"/>
    <mergeCell ref="U85:X85"/>
    <mergeCell ref="Y85:Y86"/>
    <mergeCell ref="AB85:AB86"/>
    <mergeCell ref="S47:S48"/>
    <mergeCell ref="T47:T48"/>
    <mergeCell ref="AE189:AE190"/>
    <mergeCell ref="Z258:AA258"/>
    <mergeCell ref="AC258:AD258"/>
    <mergeCell ref="AC207:AD207"/>
    <mergeCell ref="Z224:AA224"/>
    <mergeCell ref="AC224:AD224"/>
    <mergeCell ref="Z241:AA241"/>
    <mergeCell ref="AC241:AD241"/>
    <mergeCell ref="AC240:AE240"/>
    <mergeCell ref="AE241:AE242"/>
    <mergeCell ref="AC257:AE257"/>
    <mergeCell ref="AE258:AE259"/>
    <mergeCell ref="Z189:AA189"/>
    <mergeCell ref="AC189:AD189"/>
    <mergeCell ref="AC206:AE206"/>
    <mergeCell ref="AE207:AE208"/>
    <mergeCell ref="AC223:AE223"/>
    <mergeCell ref="AE224:AE225"/>
    <mergeCell ref="S204:AE204"/>
    <mergeCell ref="Y241:Y242"/>
    <mergeCell ref="AB241:AB242"/>
    <mergeCell ref="S189:S190"/>
    <mergeCell ref="T189:T190"/>
    <mergeCell ref="U189:X189"/>
    <mergeCell ref="A255:K255"/>
    <mergeCell ref="E207:E208"/>
    <mergeCell ref="A207:A208"/>
    <mergeCell ref="B207:B208"/>
    <mergeCell ref="C207:D207"/>
    <mergeCell ref="E189:E190"/>
    <mergeCell ref="E258:E259"/>
    <mergeCell ref="A258:A259"/>
    <mergeCell ref="B258:B259"/>
    <mergeCell ref="C258:D258"/>
    <mergeCell ref="A241:A242"/>
    <mergeCell ref="B241:B242"/>
    <mergeCell ref="C241:D241"/>
    <mergeCell ref="F257:H257"/>
    <mergeCell ref="I257:K257"/>
    <mergeCell ref="H258:H259"/>
    <mergeCell ref="K258:K259"/>
    <mergeCell ref="F258:G258"/>
    <mergeCell ref="I258:J258"/>
    <mergeCell ref="F223:H223"/>
    <mergeCell ref="H224:H225"/>
    <mergeCell ref="I223:K223"/>
    <mergeCell ref="K224:K225"/>
    <mergeCell ref="F103:G103"/>
    <mergeCell ref="I103:J103"/>
    <mergeCell ref="F102:H102"/>
    <mergeCell ref="I102:K102"/>
    <mergeCell ref="H103:H104"/>
    <mergeCell ref="K103:K104"/>
    <mergeCell ref="H68:H69"/>
    <mergeCell ref="F68:G68"/>
    <mergeCell ref="A238:K238"/>
    <mergeCell ref="I240:K240"/>
    <mergeCell ref="K241:K242"/>
    <mergeCell ref="F240:H240"/>
    <mergeCell ref="H241:H242"/>
    <mergeCell ref="F241:G241"/>
    <mergeCell ref="I241:J241"/>
    <mergeCell ref="F172:G172"/>
    <mergeCell ref="I172:J172"/>
    <mergeCell ref="F189:G189"/>
    <mergeCell ref="I189:J189"/>
    <mergeCell ref="F207:G207"/>
    <mergeCell ref="A204:K204"/>
    <mergeCell ref="A224:A225"/>
    <mergeCell ref="B224:B225"/>
    <mergeCell ref="C224:D224"/>
    <mergeCell ref="E224:E225"/>
    <mergeCell ref="C155:D155"/>
    <mergeCell ref="E155:E156"/>
    <mergeCell ref="E172:E173"/>
    <mergeCell ref="A189:A190"/>
    <mergeCell ref="B189:B190"/>
    <mergeCell ref="C189:D189"/>
    <mergeCell ref="I155:J155"/>
    <mergeCell ref="I207:J207"/>
    <mergeCell ref="F206:H206"/>
    <mergeCell ref="H207:H208"/>
    <mergeCell ref="I206:K206"/>
    <mergeCell ref="K207:K208"/>
    <mergeCell ref="I171:K171"/>
    <mergeCell ref="H172:H173"/>
    <mergeCell ref="K172:K173"/>
    <mergeCell ref="F188:H188"/>
    <mergeCell ref="I188:K188"/>
    <mergeCell ref="H189:H190"/>
    <mergeCell ref="K189:K190"/>
    <mergeCell ref="F171:H171"/>
    <mergeCell ref="F224:G224"/>
    <mergeCell ref="I224:J224"/>
    <mergeCell ref="S221:AE221"/>
    <mergeCell ref="S238:AE238"/>
    <mergeCell ref="Z154:AB154"/>
    <mergeCell ref="I120:K120"/>
    <mergeCell ref="K121:K122"/>
    <mergeCell ref="I137:K137"/>
    <mergeCell ref="K138:K139"/>
    <mergeCell ref="Z137:AB137"/>
    <mergeCell ref="S138:S139"/>
    <mergeCell ref="T138:T139"/>
    <mergeCell ref="U138:X138"/>
    <mergeCell ref="Y138:Y139"/>
    <mergeCell ref="AB138:AB139"/>
    <mergeCell ref="I154:K154"/>
    <mergeCell ref="S152:AE152"/>
    <mergeCell ref="Y189:Y190"/>
    <mergeCell ref="AB189:AB190"/>
    <mergeCell ref="Z206:AB206"/>
    <mergeCell ref="S207:S208"/>
    <mergeCell ref="T207:T208"/>
    <mergeCell ref="U207:X207"/>
    <mergeCell ref="Y207:Y208"/>
    <mergeCell ref="AB207:AB208"/>
    <mergeCell ref="Z207:AA207"/>
    <mergeCell ref="S258:S259"/>
    <mergeCell ref="T258:T259"/>
    <mergeCell ref="U258:X258"/>
    <mergeCell ref="Y258:Y259"/>
    <mergeCell ref="AB258:AB259"/>
    <mergeCell ref="Z223:AB223"/>
    <mergeCell ref="S224:S225"/>
    <mergeCell ref="T224:T225"/>
    <mergeCell ref="U224:X224"/>
    <mergeCell ref="Y224:Y225"/>
    <mergeCell ref="AB224:AB225"/>
    <mergeCell ref="Z240:AB240"/>
    <mergeCell ref="S241:S242"/>
    <mergeCell ref="T241:T242"/>
    <mergeCell ref="U241:X241"/>
    <mergeCell ref="Z257:AB257"/>
    <mergeCell ref="S255:AE255"/>
    <mergeCell ref="Z4:AB4"/>
    <mergeCell ref="S5:S6"/>
    <mergeCell ref="T5:T6"/>
    <mergeCell ref="U5:X5"/>
    <mergeCell ref="Y5:Y6"/>
    <mergeCell ref="AB5:AB6"/>
    <mergeCell ref="Z25:AB25"/>
    <mergeCell ref="S26:S27"/>
    <mergeCell ref="T26:T27"/>
    <mergeCell ref="U26:X26"/>
    <mergeCell ref="Y26:Y27"/>
    <mergeCell ref="AB26:AB27"/>
    <mergeCell ref="Z5:AA5"/>
    <mergeCell ref="Z26:AA26"/>
    <mergeCell ref="F4:H4"/>
    <mergeCell ref="F5:G5"/>
    <mergeCell ref="F138:G138"/>
    <mergeCell ref="F137:H137"/>
    <mergeCell ref="H138:H139"/>
    <mergeCell ref="A118:K118"/>
    <mergeCell ref="A135:K135"/>
    <mergeCell ref="A100:K100"/>
    <mergeCell ref="C68:D68"/>
    <mergeCell ref="E68:E69"/>
    <mergeCell ref="A47:A48"/>
    <mergeCell ref="B47:B48"/>
    <mergeCell ref="A85:A86"/>
    <mergeCell ref="B85:B86"/>
    <mergeCell ref="C85:D85"/>
    <mergeCell ref="I4:K4"/>
    <mergeCell ref="I25:K25"/>
    <mergeCell ref="I46:K46"/>
    <mergeCell ref="I84:K84"/>
    <mergeCell ref="H85:H86"/>
    <mergeCell ref="K85:K86"/>
    <mergeCell ref="I121:J121"/>
    <mergeCell ref="I68:J68"/>
    <mergeCell ref="F85:G85"/>
    <mergeCell ref="F26:G26"/>
    <mergeCell ref="I26:J26"/>
    <mergeCell ref="F47:G47"/>
    <mergeCell ref="I47:J47"/>
    <mergeCell ref="E85:E86"/>
    <mergeCell ref="A5:A6"/>
    <mergeCell ref="B5:B6"/>
    <mergeCell ref="C5:D5"/>
    <mergeCell ref="E5:E6"/>
    <mergeCell ref="H5:H6"/>
    <mergeCell ref="C47:D47"/>
    <mergeCell ref="E47:E48"/>
    <mergeCell ref="F25:H25"/>
    <mergeCell ref="H26:H27"/>
    <mergeCell ref="A26:A27"/>
    <mergeCell ref="B26:B27"/>
    <mergeCell ref="C26:D26"/>
    <mergeCell ref="E26:E27"/>
    <mergeCell ref="F46:H46"/>
    <mergeCell ref="H47:H48"/>
    <mergeCell ref="F67:H67"/>
    <mergeCell ref="F84:H84"/>
    <mergeCell ref="I85:J85"/>
    <mergeCell ref="E241:E242"/>
    <mergeCell ref="A172:A173"/>
    <mergeCell ref="B172:B173"/>
    <mergeCell ref="C172:D172"/>
    <mergeCell ref="A155:A156"/>
    <mergeCell ref="B155:B156"/>
    <mergeCell ref="A221:K221"/>
    <mergeCell ref="AC154:AE154"/>
    <mergeCell ref="AE155:AE156"/>
    <mergeCell ref="AC171:AE171"/>
    <mergeCell ref="AE172:AE173"/>
    <mergeCell ref="Z171:AB171"/>
    <mergeCell ref="Z188:AB188"/>
    <mergeCell ref="AC188:AE188"/>
    <mergeCell ref="A169:K169"/>
    <mergeCell ref="S169:AE169"/>
    <mergeCell ref="A186:K186"/>
    <mergeCell ref="S186:AE186"/>
    <mergeCell ref="S155:S156"/>
    <mergeCell ref="T155:T156"/>
    <mergeCell ref="U155:X155"/>
    <mergeCell ref="Y155:Y156"/>
    <mergeCell ref="AB155:AB156"/>
    <mergeCell ref="F155:G155"/>
    <mergeCell ref="F154:H154"/>
    <mergeCell ref="H155:H156"/>
    <mergeCell ref="AC155:AD155"/>
    <mergeCell ref="Z172:AA172"/>
    <mergeCell ref="AC172:AD172"/>
    <mergeCell ref="A152:K152"/>
    <mergeCell ref="E121:E122"/>
    <mergeCell ref="E138:E139"/>
    <mergeCell ref="E103:E104"/>
    <mergeCell ref="A103:A104"/>
    <mergeCell ref="B103:B104"/>
    <mergeCell ref="C103:D103"/>
    <mergeCell ref="I138:J138"/>
    <mergeCell ref="F120:H120"/>
    <mergeCell ref="H121:H122"/>
    <mergeCell ref="F121:G121"/>
    <mergeCell ref="Z155:AA155"/>
    <mergeCell ref="S172:S173"/>
    <mergeCell ref="T172:T173"/>
    <mergeCell ref="U172:X172"/>
    <mergeCell ref="Y172:Y173"/>
    <mergeCell ref="AB172:AB173"/>
    <mergeCell ref="K155:K156"/>
    <mergeCell ref="AC103:AD103"/>
    <mergeCell ref="AC102:AE102"/>
    <mergeCell ref="AC120:AE120"/>
    <mergeCell ref="AE121:AE122"/>
    <mergeCell ref="AE103:AE104"/>
    <mergeCell ref="Z102:AB102"/>
    <mergeCell ref="S103:S104"/>
    <mergeCell ref="T103:T104"/>
    <mergeCell ref="U103:X103"/>
    <mergeCell ref="Y103:Y104"/>
    <mergeCell ref="AB103:AB104"/>
    <mergeCell ref="Z120:AB120"/>
    <mergeCell ref="S121:S122"/>
    <mergeCell ref="T121:T122"/>
    <mergeCell ref="U121:X121"/>
    <mergeCell ref="Y121:Y122"/>
    <mergeCell ref="Z121:AA121"/>
    <mergeCell ref="AC121:AD121"/>
    <mergeCell ref="AC26:AD26"/>
    <mergeCell ref="K5:K6"/>
    <mergeCell ref="K26:K27"/>
    <mergeCell ref="K47:K48"/>
    <mergeCell ref="AE5:AE6"/>
    <mergeCell ref="AE26:AE27"/>
    <mergeCell ref="AE47:AE48"/>
    <mergeCell ref="AE68:AE69"/>
    <mergeCell ref="K68:K69"/>
    <mergeCell ref="Z46:AB46"/>
    <mergeCell ref="U68:X68"/>
    <mergeCell ref="Y68:Y69"/>
    <mergeCell ref="AB68:AB69"/>
    <mergeCell ref="I67:K67"/>
    <mergeCell ref="I5:J5"/>
    <mergeCell ref="U47:X47"/>
    <mergeCell ref="Y47:Y48"/>
    <mergeCell ref="AB47:AB48"/>
    <mergeCell ref="Z67:AB67"/>
    <mergeCell ref="S68:S69"/>
    <mergeCell ref="T68:T69"/>
    <mergeCell ref="A2:K2"/>
    <mergeCell ref="S2:AE2"/>
    <mergeCell ref="A23:K23"/>
    <mergeCell ref="S23:AE23"/>
    <mergeCell ref="A44:K44"/>
    <mergeCell ref="S44:AE44"/>
    <mergeCell ref="A65:K65"/>
    <mergeCell ref="S65:AE65"/>
    <mergeCell ref="A82:K82"/>
    <mergeCell ref="S82:AE82"/>
    <mergeCell ref="Q26:Q27"/>
    <mergeCell ref="L47:L48"/>
    <mergeCell ref="M47:M48"/>
    <mergeCell ref="N47:N48"/>
    <mergeCell ref="O47:O48"/>
    <mergeCell ref="P47:P48"/>
    <mergeCell ref="Q47:Q48"/>
    <mergeCell ref="L68:L69"/>
    <mergeCell ref="M68:M69"/>
    <mergeCell ref="N68:N69"/>
    <mergeCell ref="O68:O69"/>
    <mergeCell ref="P68:P69"/>
    <mergeCell ref="Q68:Q69"/>
    <mergeCell ref="AC5:AD5"/>
    <mergeCell ref="A121:A122"/>
    <mergeCell ref="B121:B122"/>
    <mergeCell ref="C121:D121"/>
    <mergeCell ref="A138:A139"/>
    <mergeCell ref="B138:B139"/>
    <mergeCell ref="C138:D138"/>
    <mergeCell ref="A68:A69"/>
    <mergeCell ref="B68:B69"/>
    <mergeCell ref="AC4:AE4"/>
    <mergeCell ref="AC25:AE25"/>
    <mergeCell ref="AC46:AE46"/>
    <mergeCell ref="AC67:AE67"/>
    <mergeCell ref="AC84:AE84"/>
    <mergeCell ref="L5:L6"/>
    <mergeCell ref="M5:M6"/>
    <mergeCell ref="N5:N6"/>
    <mergeCell ref="O5:O6"/>
    <mergeCell ref="P5:P6"/>
    <mergeCell ref="Q5:Q6"/>
    <mergeCell ref="L26:L27"/>
    <mergeCell ref="M26:M27"/>
    <mergeCell ref="N26:N27"/>
    <mergeCell ref="O26:O27"/>
    <mergeCell ref="P26:P27"/>
    <mergeCell ref="L85:L86"/>
    <mergeCell ref="M85:M86"/>
    <mergeCell ref="N85:N86"/>
    <mergeCell ref="O85:O86"/>
    <mergeCell ref="P85:P86"/>
    <mergeCell ref="Q85:Q86"/>
    <mergeCell ref="L103:L104"/>
    <mergeCell ref="M103:M104"/>
    <mergeCell ref="N103:N104"/>
    <mergeCell ref="O103:O104"/>
    <mergeCell ref="P103:P104"/>
    <mergeCell ref="Q103:Q104"/>
    <mergeCell ref="L121:L122"/>
    <mergeCell ref="M121:M122"/>
    <mergeCell ref="N121:N122"/>
    <mergeCell ref="O121:O122"/>
    <mergeCell ref="P121:P122"/>
    <mergeCell ref="Q121:Q122"/>
    <mergeCell ref="L138:L139"/>
    <mergeCell ref="M138:M139"/>
    <mergeCell ref="N138:N139"/>
    <mergeCell ref="O138:O139"/>
    <mergeCell ref="P138:P139"/>
    <mergeCell ref="Q138:Q139"/>
    <mergeCell ref="L155:L156"/>
    <mergeCell ref="M155:M156"/>
    <mergeCell ref="N155:N156"/>
    <mergeCell ref="O155:O156"/>
    <mergeCell ref="P155:P156"/>
    <mergeCell ref="Q155:Q156"/>
    <mergeCell ref="L172:L173"/>
    <mergeCell ref="M172:M173"/>
    <mergeCell ref="N172:N173"/>
    <mergeCell ref="O172:O173"/>
    <mergeCell ref="P172:P173"/>
    <mergeCell ref="Q172:Q173"/>
    <mergeCell ref="L189:L190"/>
    <mergeCell ref="M189:M190"/>
    <mergeCell ref="N189:N190"/>
    <mergeCell ref="O189:O190"/>
    <mergeCell ref="P189:P190"/>
    <mergeCell ref="Q189:Q190"/>
    <mergeCell ref="L207:L208"/>
    <mergeCell ref="M207:M208"/>
    <mergeCell ref="N207:N208"/>
    <mergeCell ref="O207:O208"/>
    <mergeCell ref="P207:P208"/>
    <mergeCell ref="Q207:Q208"/>
    <mergeCell ref="L258:L259"/>
    <mergeCell ref="M258:M259"/>
    <mergeCell ref="N258:N259"/>
    <mergeCell ref="O258:O259"/>
    <mergeCell ref="P258:P259"/>
    <mergeCell ref="Q258:Q259"/>
    <mergeCell ref="L224:L225"/>
    <mergeCell ref="M224:M225"/>
    <mergeCell ref="N224:N225"/>
    <mergeCell ref="O224:O225"/>
    <mergeCell ref="P224:P225"/>
    <mergeCell ref="Q224:Q225"/>
    <mergeCell ref="L241:L242"/>
    <mergeCell ref="M241:M242"/>
    <mergeCell ref="N241:N242"/>
    <mergeCell ref="O241:O242"/>
    <mergeCell ref="P241:P242"/>
    <mergeCell ref="Q241:Q242"/>
  </mergeCells>
  <phoneticPr fontId="2" type="noConversion"/>
  <pageMargins left="0.51181102362204722" right="0.51181102362204722" top="1.3385826771653544" bottom="1.5354330708661419" header="0.31496062992125984" footer="0.31496062992125984"/>
  <pageSetup paperSize="9" orientation="landscape" horizontalDpi="4294967293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E35"/>
  <sheetViews>
    <sheetView topLeftCell="H4" zoomScaleNormal="100" workbookViewId="0">
      <selection activeCell="L5" sqref="L5:Q17"/>
    </sheetView>
  </sheetViews>
  <sheetFormatPr defaultRowHeight="15" x14ac:dyDescent="0.25"/>
  <cols>
    <col min="1" max="1" width="3" bestFit="1" customWidth="1"/>
    <col min="2" max="2" width="15.7109375" bestFit="1" customWidth="1"/>
    <col min="3" max="3" width="11.28515625" customWidth="1"/>
    <col min="4" max="4" width="12.5703125" customWidth="1"/>
    <col min="5" max="5" width="21.28515625" customWidth="1"/>
    <col min="6" max="6" width="13.140625" customWidth="1"/>
    <col min="7" max="7" width="11" customWidth="1"/>
    <col min="8" max="8" width="12.5703125" customWidth="1"/>
    <col min="9" max="9" width="12.28515625" customWidth="1"/>
    <col min="10" max="10" width="10.85546875" customWidth="1"/>
    <col min="11" max="11" width="12.5703125" customWidth="1"/>
    <col min="12" max="12" width="18.7109375" customWidth="1"/>
    <col min="13" max="17" width="12.5703125" customWidth="1"/>
    <col min="19" max="19" width="5.28515625" customWidth="1"/>
    <col min="20" max="20" width="19" customWidth="1"/>
    <col min="21" max="21" width="11.7109375" customWidth="1"/>
    <col min="22" max="22" width="12.28515625" customWidth="1"/>
    <col min="23" max="23" width="12.85546875" customWidth="1"/>
    <col min="24" max="24" width="11" customWidth="1"/>
    <col min="25" max="25" width="20.7109375" customWidth="1"/>
    <col min="26" max="26" width="12.28515625" customWidth="1"/>
    <col min="27" max="27" width="10.7109375" customWidth="1"/>
    <col min="28" max="28" width="9.5703125" customWidth="1"/>
    <col min="29" max="29" width="12.85546875" customWidth="1"/>
    <col min="30" max="30" width="11.7109375" customWidth="1"/>
    <col min="31" max="31" width="11.85546875" customWidth="1"/>
  </cols>
  <sheetData>
    <row r="2" spans="1:31" ht="18.75" x14ac:dyDescent="0.3">
      <c r="A2" s="198" t="s">
        <v>21</v>
      </c>
      <c r="B2" s="198"/>
      <c r="C2" s="198"/>
      <c r="D2" s="198"/>
      <c r="E2" s="198"/>
      <c r="F2" s="198"/>
      <c r="G2" s="198"/>
      <c r="H2" s="198"/>
      <c r="I2" s="198"/>
      <c r="J2" s="198"/>
      <c r="K2" s="198"/>
      <c r="L2" s="134"/>
      <c r="M2" s="134"/>
      <c r="N2" s="134"/>
      <c r="O2" s="134"/>
      <c r="P2" s="134"/>
      <c r="Q2" s="134"/>
      <c r="R2" s="132"/>
      <c r="S2" s="198" t="s">
        <v>21</v>
      </c>
      <c r="T2" s="198"/>
      <c r="U2" s="198"/>
      <c r="V2" s="198"/>
      <c r="W2" s="198"/>
      <c r="X2" s="198"/>
      <c r="Y2" s="198"/>
      <c r="Z2" s="198"/>
      <c r="AA2" s="198"/>
      <c r="AB2" s="198"/>
      <c r="AC2" s="198"/>
      <c r="AD2" s="198"/>
      <c r="AE2" s="198"/>
    </row>
    <row r="3" spans="1:31" ht="15.75" thickBot="1" x14ac:dyDescent="0.3">
      <c r="C3" s="127"/>
      <c r="D3" s="127"/>
      <c r="H3" s="11"/>
      <c r="I3" s="11"/>
      <c r="J3" s="11"/>
      <c r="K3" s="11"/>
      <c r="L3" s="11"/>
      <c r="M3" s="11"/>
      <c r="N3" s="11"/>
      <c r="O3" s="11"/>
      <c r="P3" s="11"/>
      <c r="Q3" s="11"/>
    </row>
    <row r="4" spans="1:31" ht="36.75" customHeight="1" thickTop="1" thickBot="1" x14ac:dyDescent="0.3">
      <c r="F4" s="187" t="s">
        <v>152</v>
      </c>
      <c r="G4" s="188"/>
      <c r="H4" s="189"/>
      <c r="I4" s="174" t="s">
        <v>151</v>
      </c>
      <c r="J4" s="175"/>
      <c r="K4" s="176"/>
      <c r="L4" s="153"/>
      <c r="M4" s="153"/>
      <c r="N4" s="153"/>
      <c r="O4" s="153"/>
      <c r="P4" s="153"/>
      <c r="Q4" s="153"/>
      <c r="Z4" s="187" t="s">
        <v>152</v>
      </c>
      <c r="AA4" s="188"/>
      <c r="AB4" s="189"/>
      <c r="AC4" s="174" t="s">
        <v>151</v>
      </c>
      <c r="AD4" s="175"/>
      <c r="AE4" s="176"/>
    </row>
    <row r="5" spans="1:31" ht="49.5" customHeight="1" thickTop="1" thickBot="1" x14ac:dyDescent="0.3">
      <c r="A5" s="177" t="s">
        <v>0</v>
      </c>
      <c r="B5" s="179" t="s">
        <v>1</v>
      </c>
      <c r="C5" s="183" t="s">
        <v>2</v>
      </c>
      <c r="D5" s="184"/>
      <c r="E5" s="181" t="s">
        <v>3</v>
      </c>
      <c r="F5" s="190" t="s">
        <v>38</v>
      </c>
      <c r="G5" s="191"/>
      <c r="H5" s="185" t="s">
        <v>37</v>
      </c>
      <c r="I5" s="192" t="s">
        <v>150</v>
      </c>
      <c r="J5" s="193"/>
      <c r="K5" s="173" t="s">
        <v>48</v>
      </c>
      <c r="L5" s="166" t="s">
        <v>243</v>
      </c>
      <c r="M5" s="168" t="s">
        <v>241</v>
      </c>
      <c r="N5" s="168" t="s">
        <v>185</v>
      </c>
      <c r="O5" s="168" t="s">
        <v>183</v>
      </c>
      <c r="P5" s="168" t="s">
        <v>244</v>
      </c>
      <c r="Q5" s="168" t="s">
        <v>245</v>
      </c>
      <c r="S5" s="177" t="s">
        <v>0</v>
      </c>
      <c r="T5" s="179" t="s">
        <v>1</v>
      </c>
      <c r="U5" s="194" t="s">
        <v>2</v>
      </c>
      <c r="V5" s="195"/>
      <c r="W5" s="195"/>
      <c r="X5" s="196"/>
      <c r="Y5" s="181" t="s">
        <v>3</v>
      </c>
      <c r="Z5" s="197" t="s">
        <v>38</v>
      </c>
      <c r="AA5" s="197"/>
      <c r="AB5" s="185" t="s">
        <v>37</v>
      </c>
      <c r="AC5" s="192" t="s">
        <v>150</v>
      </c>
      <c r="AD5" s="193"/>
      <c r="AE5" s="171" t="s">
        <v>48</v>
      </c>
    </row>
    <row r="6" spans="1:31" ht="16.5" thickTop="1" thickBot="1" x14ac:dyDescent="0.3">
      <c r="A6" s="178"/>
      <c r="B6" s="180"/>
      <c r="C6" s="19" t="s">
        <v>4</v>
      </c>
      <c r="D6" s="19" t="s">
        <v>5</v>
      </c>
      <c r="E6" s="182"/>
      <c r="F6" s="78" t="s">
        <v>197</v>
      </c>
      <c r="G6" s="78" t="s">
        <v>198</v>
      </c>
      <c r="H6" s="186"/>
      <c r="I6" s="80" t="s">
        <v>197</v>
      </c>
      <c r="J6" s="79" t="s">
        <v>198</v>
      </c>
      <c r="K6" s="173"/>
      <c r="L6" s="167"/>
      <c r="M6" s="169"/>
      <c r="N6" s="169"/>
      <c r="O6" s="169"/>
      <c r="P6" s="169"/>
      <c r="Q6" s="169"/>
      <c r="S6" s="178"/>
      <c r="T6" s="180"/>
      <c r="U6" s="28" t="s">
        <v>44</v>
      </c>
      <c r="V6" s="19" t="s">
        <v>4</v>
      </c>
      <c r="W6" s="29" t="s">
        <v>45</v>
      </c>
      <c r="X6" s="19" t="s">
        <v>5</v>
      </c>
      <c r="Y6" s="182"/>
      <c r="Z6" s="78" t="s">
        <v>197</v>
      </c>
      <c r="AA6" s="126" t="s">
        <v>198</v>
      </c>
      <c r="AB6" s="186"/>
      <c r="AC6" s="79" t="s">
        <v>197</v>
      </c>
      <c r="AD6" s="80" t="s">
        <v>198</v>
      </c>
      <c r="AE6" s="172"/>
    </row>
    <row r="7" spans="1:31" ht="16.5" thickTop="1" thickBot="1" x14ac:dyDescent="0.3">
      <c r="A7" s="30">
        <v>1</v>
      </c>
      <c r="B7" s="1" t="s">
        <v>6</v>
      </c>
      <c r="C7" s="2">
        <v>35</v>
      </c>
      <c r="D7" s="2">
        <v>2</v>
      </c>
      <c r="E7" s="20">
        <f>C7*5+D7*9</f>
        <v>193</v>
      </c>
      <c r="F7" s="44">
        <f>'liczba dni zwłoki'!$E$5</f>
        <v>455</v>
      </c>
      <c r="G7" s="44">
        <f>'liczba dni zwłoki'!$F$5</f>
        <v>132</v>
      </c>
      <c r="H7" s="47">
        <f>ROUND(((E7*0.1*F7)/365)+((E7*0.08*G7)/365),0)</f>
        <v>30</v>
      </c>
      <c r="I7" s="45">
        <f>'liczba dni zwłoki'!$H$5</f>
        <v>323</v>
      </c>
      <c r="J7" s="45">
        <f>'liczba dni zwłoki'!$I$5</f>
        <v>130</v>
      </c>
      <c r="K7" s="46">
        <f>ROUND((((E7*0.1*I7)/365)+((E7*0.08*J7)/365)),0)</f>
        <v>23</v>
      </c>
      <c r="L7" s="156">
        <f>(E7+K7)/E7</f>
        <v>1.1191709844559585</v>
      </c>
      <c r="M7" s="157">
        <f>E7/L7</f>
        <v>172.44907407407408</v>
      </c>
      <c r="N7" s="158">
        <f>E7-M7</f>
        <v>20.550925925925924</v>
      </c>
      <c r="O7" s="158">
        <f>M7+N7</f>
        <v>193</v>
      </c>
      <c r="P7" s="158">
        <f>O7</f>
        <v>193</v>
      </c>
      <c r="Q7" s="158"/>
      <c r="S7" s="30">
        <v>11</v>
      </c>
      <c r="T7" s="1" t="s">
        <v>39</v>
      </c>
      <c r="U7" s="122">
        <v>35</v>
      </c>
      <c r="V7" s="81">
        <v>0</v>
      </c>
      <c r="W7" s="122">
        <v>1</v>
      </c>
      <c r="X7" s="82">
        <v>0</v>
      </c>
      <c r="Y7" s="20">
        <f>U7*6+V7*5+W7*10+X7*9</f>
        <v>220</v>
      </c>
      <c r="Z7" s="44">
        <f>'liczba dni zwłoki'!$E$15</f>
        <v>149</v>
      </c>
      <c r="AA7" s="44">
        <f>'liczba dni zwłoki'!$F$15</f>
        <v>132</v>
      </c>
      <c r="AB7" s="43">
        <f>ROUND((((Y7*0.1*Z7)/365)+((Y7*0.08*AA7)/365)),0)</f>
        <v>15</v>
      </c>
      <c r="AC7" s="45">
        <f>'liczba dni zwłoki'!$H$15</f>
        <v>106</v>
      </c>
      <c r="AD7" s="45">
        <f>'liczba dni zwłoki'!$I$15</f>
        <v>130</v>
      </c>
      <c r="AE7" s="45">
        <f>ROUND((((Y7*0.1*AC7)/365)+((Y7*0.08*AD7)/365)),0)</f>
        <v>13</v>
      </c>
    </row>
    <row r="8" spans="1:31" ht="16.5" thickTop="1" thickBot="1" x14ac:dyDescent="0.3">
      <c r="A8" s="30">
        <v>2</v>
      </c>
      <c r="B8" s="1" t="s">
        <v>7</v>
      </c>
      <c r="C8" s="2">
        <v>35</v>
      </c>
      <c r="D8" s="2">
        <v>1</v>
      </c>
      <c r="E8" s="20">
        <f>+C8*5+D8*9</f>
        <v>184</v>
      </c>
      <c r="F8" s="44">
        <f>'liczba dni zwłoki'!$E$6</f>
        <v>422</v>
      </c>
      <c r="G8" s="44">
        <f>'liczba dni zwłoki'!$F$6</f>
        <v>132</v>
      </c>
      <c r="H8" s="47">
        <f t="shared" ref="H8:H16" si="0">ROUND(((E8*0.1*F8)/365)+((E8*0.08*G8)/365),0)</f>
        <v>27</v>
      </c>
      <c r="I8" s="45">
        <f>'liczba dni zwłoki'!$H$6</f>
        <v>290</v>
      </c>
      <c r="J8" s="45">
        <f>'liczba dni zwłoki'!$I$6</f>
        <v>130</v>
      </c>
      <c r="K8" s="46">
        <f t="shared" ref="K8:K16" si="1">ROUND((((E8*0.1*I8)/365)+((E8*0.08*J8)/365)),0)</f>
        <v>20</v>
      </c>
      <c r="L8" s="156">
        <f t="shared" ref="L8:L11" si="2">(E8+K8)/E8</f>
        <v>1.1086956521739131</v>
      </c>
      <c r="M8" s="157">
        <f t="shared" ref="M8:M16" si="3">E8/L8</f>
        <v>165.9607843137255</v>
      </c>
      <c r="N8" s="158">
        <f t="shared" ref="N8:N17" si="4">E8-M8</f>
        <v>18.039215686274503</v>
      </c>
      <c r="O8" s="158">
        <f t="shared" ref="O8:O17" si="5">M8+N8</f>
        <v>184</v>
      </c>
      <c r="P8" s="158">
        <f t="shared" ref="P8:P15" si="6">O8</f>
        <v>184</v>
      </c>
      <c r="Q8" s="158"/>
      <c r="S8" s="30">
        <v>12</v>
      </c>
      <c r="T8" s="1" t="s">
        <v>40</v>
      </c>
      <c r="U8" s="122">
        <v>35</v>
      </c>
      <c r="V8" s="81">
        <v>0</v>
      </c>
      <c r="W8" s="122">
        <v>1</v>
      </c>
      <c r="X8" s="82">
        <v>0</v>
      </c>
      <c r="Y8" s="20">
        <f t="shared" ref="Y8:Y15" si="7">U8*6+V8*5+W8*10+X8*9</f>
        <v>220</v>
      </c>
      <c r="Z8" s="44">
        <f>'liczba dni zwłoki'!$E$16</f>
        <v>120</v>
      </c>
      <c r="AA8" s="44">
        <f>'liczba dni zwłoki'!$F$16</f>
        <v>132</v>
      </c>
      <c r="AB8" s="43">
        <f t="shared" ref="AB8:AB11" si="8">ROUND((((Y8*0.1*Z8)/365)+((Y8*0.08*AA8)/365)),0)</f>
        <v>14</v>
      </c>
      <c r="AC8" s="45">
        <f>'liczba dni zwłoki'!$H$16</f>
        <v>77</v>
      </c>
      <c r="AD8" s="45">
        <f>'liczba dni zwłoki'!$I$16</f>
        <v>130</v>
      </c>
      <c r="AE8" s="45">
        <f t="shared" ref="AE8:AE9" si="9">ROUND((((Y8*0.1*AC8)/365)+((Y8*0.08*AD8)/365)),0)</f>
        <v>11</v>
      </c>
    </row>
    <row r="9" spans="1:31" ht="16.5" thickTop="1" thickBot="1" x14ac:dyDescent="0.3">
      <c r="A9" s="30">
        <v>3</v>
      </c>
      <c r="B9" s="1" t="s">
        <v>8</v>
      </c>
      <c r="C9" s="2">
        <v>35</v>
      </c>
      <c r="D9" s="2">
        <v>1</v>
      </c>
      <c r="E9" s="20">
        <f>C9*5+D9*9</f>
        <v>184</v>
      </c>
      <c r="F9" s="44">
        <f>'liczba dni zwłoki'!$E$7</f>
        <v>393</v>
      </c>
      <c r="G9" s="44">
        <f>'liczba dni zwłoki'!$F$7</f>
        <v>132</v>
      </c>
      <c r="H9" s="47">
        <f t="shared" si="0"/>
        <v>25</v>
      </c>
      <c r="I9" s="45">
        <f>'liczba dni zwłoki'!$H$7</f>
        <v>261</v>
      </c>
      <c r="J9" s="45">
        <f>'liczba dni zwłoki'!$I$7</f>
        <v>130</v>
      </c>
      <c r="K9" s="46">
        <f t="shared" si="1"/>
        <v>18</v>
      </c>
      <c r="L9" s="156">
        <f t="shared" si="2"/>
        <v>1.0978260869565217</v>
      </c>
      <c r="M9" s="157">
        <f t="shared" si="3"/>
        <v>167.60396039603961</v>
      </c>
      <c r="N9" s="158">
        <f t="shared" si="4"/>
        <v>16.396039603960389</v>
      </c>
      <c r="O9" s="158">
        <f t="shared" si="5"/>
        <v>184</v>
      </c>
      <c r="P9" s="158">
        <f t="shared" si="6"/>
        <v>184</v>
      </c>
      <c r="Q9" s="158"/>
      <c r="S9" s="30">
        <v>13</v>
      </c>
      <c r="T9" s="1" t="s">
        <v>41</v>
      </c>
      <c r="U9" s="122">
        <v>34</v>
      </c>
      <c r="V9" s="81">
        <v>0</v>
      </c>
      <c r="W9" s="122">
        <v>1</v>
      </c>
      <c r="X9" s="82">
        <v>0</v>
      </c>
      <c r="Y9" s="20">
        <f t="shared" si="7"/>
        <v>214</v>
      </c>
      <c r="Z9" s="44">
        <f>'liczba dni zwłoki'!$E$17</f>
        <v>90</v>
      </c>
      <c r="AA9" s="44">
        <f>'liczba dni zwłoki'!$F$17</f>
        <v>132</v>
      </c>
      <c r="AB9" s="43">
        <f t="shared" si="8"/>
        <v>11</v>
      </c>
      <c r="AC9" s="45">
        <f>'liczba dni zwłoki'!$H$17</f>
        <v>47</v>
      </c>
      <c r="AD9" s="45">
        <f>'liczba dni zwłoki'!$I$17</f>
        <v>130</v>
      </c>
      <c r="AE9" s="45">
        <f t="shared" si="9"/>
        <v>9</v>
      </c>
    </row>
    <row r="10" spans="1:31" ht="16.5" thickTop="1" thickBot="1" x14ac:dyDescent="0.3">
      <c r="A10" s="30">
        <v>4</v>
      </c>
      <c r="B10" s="1" t="s">
        <v>9</v>
      </c>
      <c r="C10" s="2">
        <v>35</v>
      </c>
      <c r="D10" s="2">
        <v>1</v>
      </c>
      <c r="E10" s="20">
        <f>C10*5+D10*9</f>
        <v>184</v>
      </c>
      <c r="F10" s="44">
        <f>'liczba dni zwłoki'!$E$8</f>
        <v>363</v>
      </c>
      <c r="G10" s="44">
        <f>'liczba dni zwłoki'!$F$8</f>
        <v>132</v>
      </c>
      <c r="H10" s="47">
        <f t="shared" si="0"/>
        <v>24</v>
      </c>
      <c r="I10" s="45">
        <f>'liczba dni zwłoki'!$H$8</f>
        <v>231</v>
      </c>
      <c r="J10" s="45">
        <f>'liczba dni zwłoki'!$I$8</f>
        <v>130</v>
      </c>
      <c r="K10" s="46">
        <f t="shared" si="1"/>
        <v>17</v>
      </c>
      <c r="L10" s="156">
        <f t="shared" si="2"/>
        <v>1.0923913043478262</v>
      </c>
      <c r="M10" s="157">
        <f t="shared" si="3"/>
        <v>168.43781094527361</v>
      </c>
      <c r="N10" s="158">
        <f t="shared" si="4"/>
        <v>15.562189054726389</v>
      </c>
      <c r="O10" s="158">
        <f t="shared" si="5"/>
        <v>184</v>
      </c>
      <c r="P10" s="158">
        <f t="shared" si="6"/>
        <v>184</v>
      </c>
      <c r="Q10" s="158"/>
      <c r="S10" s="30">
        <v>14</v>
      </c>
      <c r="T10" s="1" t="s">
        <v>42</v>
      </c>
      <c r="U10" s="122">
        <v>33</v>
      </c>
      <c r="V10" s="81">
        <v>0</v>
      </c>
      <c r="W10" s="122">
        <v>1</v>
      </c>
      <c r="X10" s="82">
        <v>0</v>
      </c>
      <c r="Y10" s="20">
        <f t="shared" si="7"/>
        <v>208</v>
      </c>
      <c r="Z10" s="44">
        <f>'liczba dni zwłoki'!$E$18</f>
        <v>58</v>
      </c>
      <c r="AA10" s="44">
        <f>'liczba dni zwłoki'!$F$18</f>
        <v>132</v>
      </c>
      <c r="AB10" s="43">
        <f t="shared" si="8"/>
        <v>9</v>
      </c>
      <c r="AC10" s="45">
        <f>'liczba dni zwłoki'!$H$18</f>
        <v>15</v>
      </c>
      <c r="AD10" s="45">
        <f>'liczba dni zwłoki'!$I$18</f>
        <v>130</v>
      </c>
      <c r="AE10" s="45">
        <v>0</v>
      </c>
    </row>
    <row r="11" spans="1:31" ht="16.5" thickTop="1" thickBot="1" x14ac:dyDescent="0.3">
      <c r="A11" s="30">
        <v>5</v>
      </c>
      <c r="B11" s="1" t="s">
        <v>10</v>
      </c>
      <c r="C11" s="2">
        <v>35</v>
      </c>
      <c r="D11" s="2">
        <v>1</v>
      </c>
      <c r="E11" s="20">
        <f t="shared" ref="E11:E16" si="10">C11*5+D11*9</f>
        <v>184</v>
      </c>
      <c r="F11" s="44">
        <f>'liczba dni zwłoki'!$E$9</f>
        <v>330</v>
      </c>
      <c r="G11" s="44">
        <f>'liczba dni zwłoki'!$F$9</f>
        <v>132</v>
      </c>
      <c r="H11" s="47">
        <f t="shared" si="0"/>
        <v>22</v>
      </c>
      <c r="I11" s="45">
        <f>'liczba dni zwłoki'!$H$9</f>
        <v>198</v>
      </c>
      <c r="J11" s="45">
        <f>'liczba dni zwłoki'!$I$9</f>
        <v>130</v>
      </c>
      <c r="K11" s="46">
        <f t="shared" si="1"/>
        <v>15</v>
      </c>
      <c r="L11" s="156">
        <f t="shared" si="2"/>
        <v>1.0815217391304348</v>
      </c>
      <c r="M11" s="157">
        <f t="shared" si="3"/>
        <v>170.13065326633165</v>
      </c>
      <c r="N11" s="158">
        <f t="shared" si="4"/>
        <v>13.869346733668351</v>
      </c>
      <c r="O11" s="158">
        <f t="shared" si="5"/>
        <v>184</v>
      </c>
      <c r="P11" s="158">
        <f t="shared" si="6"/>
        <v>184</v>
      </c>
      <c r="Q11" s="158"/>
      <c r="S11" s="30">
        <v>15</v>
      </c>
      <c r="T11" s="1" t="s">
        <v>43</v>
      </c>
      <c r="U11" s="122">
        <v>34</v>
      </c>
      <c r="V11" s="81">
        <v>0</v>
      </c>
      <c r="W11" s="122">
        <v>1</v>
      </c>
      <c r="X11" s="82">
        <v>0</v>
      </c>
      <c r="Y11" s="20">
        <f t="shared" si="7"/>
        <v>214</v>
      </c>
      <c r="Z11" s="44">
        <f>'liczba dni zwłoki'!$E$19</f>
        <v>28</v>
      </c>
      <c r="AA11" s="44">
        <f>'liczba dni zwłoki'!$F$19</f>
        <v>132</v>
      </c>
      <c r="AB11" s="43">
        <f t="shared" si="8"/>
        <v>8</v>
      </c>
      <c r="AC11" s="45">
        <f>'liczba dni zwłoki'!$H$19</f>
        <v>0</v>
      </c>
      <c r="AD11" s="45">
        <f>'liczba dni zwłoki'!$I$19</f>
        <v>130</v>
      </c>
      <c r="AE11" s="45">
        <v>0</v>
      </c>
    </row>
    <row r="12" spans="1:31" ht="16.5" thickTop="1" thickBot="1" x14ac:dyDescent="0.3">
      <c r="A12" s="30">
        <v>6</v>
      </c>
      <c r="B12" s="1" t="s">
        <v>11</v>
      </c>
      <c r="C12" s="2">
        <v>35</v>
      </c>
      <c r="D12" s="2">
        <v>1</v>
      </c>
      <c r="E12" s="20">
        <f t="shared" si="10"/>
        <v>184</v>
      </c>
      <c r="F12" s="44">
        <f>'liczba dni zwłoki'!$E$10</f>
        <v>302</v>
      </c>
      <c r="G12" s="44">
        <f>'liczba dni zwłoki'!$F$10</f>
        <v>132</v>
      </c>
      <c r="H12" s="47">
        <f t="shared" si="0"/>
        <v>21</v>
      </c>
      <c r="I12" s="45">
        <f>'liczba dni zwłoki'!$H$10</f>
        <v>170</v>
      </c>
      <c r="J12" s="45">
        <f>'liczba dni zwłoki'!$I$10</f>
        <v>130</v>
      </c>
      <c r="K12" s="46">
        <f t="shared" si="1"/>
        <v>14</v>
      </c>
      <c r="L12" s="156">
        <f>(E12+K12)/E12</f>
        <v>1.076086956521739</v>
      </c>
      <c r="M12" s="157">
        <f t="shared" si="3"/>
        <v>170.98989898989902</v>
      </c>
      <c r="N12" s="158">
        <f t="shared" si="4"/>
        <v>13.010101010100982</v>
      </c>
      <c r="O12" s="158">
        <f t="shared" si="5"/>
        <v>184</v>
      </c>
      <c r="P12" s="158">
        <f t="shared" si="6"/>
        <v>184</v>
      </c>
      <c r="Q12" s="158"/>
      <c r="S12" s="30">
        <v>16</v>
      </c>
      <c r="T12" s="1" t="s">
        <v>188</v>
      </c>
      <c r="U12" s="122">
        <v>34</v>
      </c>
      <c r="V12" s="81">
        <v>0</v>
      </c>
      <c r="W12" s="122">
        <v>1</v>
      </c>
      <c r="X12" s="82">
        <v>0</v>
      </c>
      <c r="Y12" s="20">
        <f t="shared" si="7"/>
        <v>214</v>
      </c>
      <c r="Z12" s="44">
        <f>'liczba dni zwłoki'!$E$20</f>
        <v>0</v>
      </c>
      <c r="AA12" s="44">
        <f>'liczba dni zwłoki'!$F$20</f>
        <v>130</v>
      </c>
      <c r="AB12" s="43">
        <v>0</v>
      </c>
      <c r="AC12" s="45">
        <f>'liczba dni zwłoki'!$H$20</f>
        <v>0</v>
      </c>
      <c r="AD12" s="45">
        <f>'liczba dni zwłoki'!$I$20</f>
        <v>129</v>
      </c>
      <c r="AE12" s="45">
        <v>0</v>
      </c>
    </row>
    <row r="13" spans="1:31" ht="16.5" thickTop="1" thickBot="1" x14ac:dyDescent="0.3">
      <c r="A13" s="30">
        <v>7</v>
      </c>
      <c r="B13" s="1" t="s">
        <v>12</v>
      </c>
      <c r="C13" s="2">
        <v>34</v>
      </c>
      <c r="D13" s="2">
        <v>1</v>
      </c>
      <c r="E13" s="20">
        <f t="shared" si="10"/>
        <v>179</v>
      </c>
      <c r="F13" s="44">
        <f>'liczba dni zwłoki'!$E$11</f>
        <v>271</v>
      </c>
      <c r="G13" s="44">
        <f>'liczba dni zwłoki'!$F$11</f>
        <v>132</v>
      </c>
      <c r="H13" s="47">
        <f t="shared" si="0"/>
        <v>18</v>
      </c>
      <c r="I13" s="45">
        <f>'liczba dni zwłoki'!$H$11</f>
        <v>144</v>
      </c>
      <c r="J13" s="45">
        <f>'liczba dni zwłoki'!$I$11</f>
        <v>130</v>
      </c>
      <c r="K13" s="46">
        <f t="shared" si="1"/>
        <v>12</v>
      </c>
      <c r="L13" s="156">
        <f t="shared" ref="L13:L16" si="11">(E13+K13)/E13</f>
        <v>1.0670391061452513</v>
      </c>
      <c r="M13" s="157">
        <f t="shared" si="3"/>
        <v>167.75392670157069</v>
      </c>
      <c r="N13" s="158">
        <f t="shared" si="4"/>
        <v>11.246073298429309</v>
      </c>
      <c r="O13" s="158">
        <f t="shared" si="5"/>
        <v>179</v>
      </c>
      <c r="P13" s="158">
        <f t="shared" si="6"/>
        <v>179</v>
      </c>
      <c r="Q13" s="158"/>
      <c r="S13" s="30">
        <v>17</v>
      </c>
      <c r="T13" s="1" t="s">
        <v>189</v>
      </c>
      <c r="U13" s="122">
        <v>34</v>
      </c>
      <c r="V13" s="81">
        <v>0</v>
      </c>
      <c r="W13" s="122">
        <v>1</v>
      </c>
      <c r="X13" s="82">
        <v>0</v>
      </c>
      <c r="Y13" s="20">
        <f t="shared" si="7"/>
        <v>214</v>
      </c>
      <c r="Z13" s="44">
        <f>'liczba dni zwłoki'!$E$21</f>
        <v>0</v>
      </c>
      <c r="AA13" s="44">
        <f>'liczba dni zwłoki'!$F$21</f>
        <v>99</v>
      </c>
      <c r="AB13" s="43">
        <v>0</v>
      </c>
      <c r="AC13" s="45">
        <f>'liczba dni zwłoki'!$H$21</f>
        <v>0</v>
      </c>
      <c r="AD13" s="45">
        <f>'liczba dni zwłoki'!$I$21</f>
        <v>99</v>
      </c>
      <c r="AE13" s="45">
        <v>0</v>
      </c>
    </row>
    <row r="14" spans="1:31" ht="16.5" thickTop="1" thickBot="1" x14ac:dyDescent="0.3">
      <c r="A14" s="30">
        <v>8</v>
      </c>
      <c r="B14" s="1" t="s">
        <v>13</v>
      </c>
      <c r="C14" s="2">
        <v>34</v>
      </c>
      <c r="D14" s="2">
        <v>1</v>
      </c>
      <c r="E14" s="20">
        <f t="shared" si="10"/>
        <v>179</v>
      </c>
      <c r="F14" s="44">
        <f>'liczba dni zwłoki'!$E$12</f>
        <v>240</v>
      </c>
      <c r="G14" s="44">
        <f>'liczba dni zwłoki'!$F$12</f>
        <v>132</v>
      </c>
      <c r="H14" s="47">
        <f t="shared" si="0"/>
        <v>17</v>
      </c>
      <c r="I14" s="45">
        <f>'liczba dni zwłoki'!$H$12</f>
        <v>144</v>
      </c>
      <c r="J14" s="45">
        <f>'liczba dni zwłoki'!$I$12</f>
        <v>130</v>
      </c>
      <c r="K14" s="46">
        <f t="shared" si="1"/>
        <v>12</v>
      </c>
      <c r="L14" s="156">
        <f t="shared" si="11"/>
        <v>1.0670391061452513</v>
      </c>
      <c r="M14" s="157">
        <f t="shared" si="3"/>
        <v>167.75392670157069</v>
      </c>
      <c r="N14" s="158">
        <f t="shared" si="4"/>
        <v>11.246073298429309</v>
      </c>
      <c r="O14" s="158">
        <f t="shared" si="5"/>
        <v>179</v>
      </c>
      <c r="P14" s="158">
        <f t="shared" si="6"/>
        <v>179</v>
      </c>
      <c r="Q14" s="158"/>
      <c r="S14" s="30">
        <v>18</v>
      </c>
      <c r="T14" s="1" t="s">
        <v>190</v>
      </c>
      <c r="U14" s="122">
        <v>34</v>
      </c>
      <c r="V14" s="81">
        <v>0</v>
      </c>
      <c r="W14" s="122">
        <v>1</v>
      </c>
      <c r="X14" s="82">
        <v>0</v>
      </c>
      <c r="Y14" s="20">
        <f t="shared" si="7"/>
        <v>214</v>
      </c>
      <c r="Z14" s="44">
        <f>'liczba dni zwłoki'!$E$22</f>
        <v>0</v>
      </c>
      <c r="AA14" s="44">
        <f>'liczba dni zwłoki'!$F$22</f>
        <v>69</v>
      </c>
      <c r="AB14" s="43">
        <v>0</v>
      </c>
      <c r="AC14" s="45">
        <f>'liczba dni zwłoki'!$H$22</f>
        <v>0</v>
      </c>
      <c r="AD14" s="45">
        <f>'liczba dni zwłoki'!$I$22</f>
        <v>69</v>
      </c>
      <c r="AE14" s="45">
        <v>0</v>
      </c>
    </row>
    <row r="15" spans="1:31" ht="16.5" thickTop="1" thickBot="1" x14ac:dyDescent="0.3">
      <c r="A15" s="30">
        <v>9</v>
      </c>
      <c r="B15" s="1" t="s">
        <v>14</v>
      </c>
      <c r="C15" s="2">
        <v>35</v>
      </c>
      <c r="D15" s="2">
        <v>1</v>
      </c>
      <c r="E15" s="20">
        <f t="shared" si="10"/>
        <v>184</v>
      </c>
      <c r="F15" s="44">
        <f>'liczba dni zwłoki'!$E$13</f>
        <v>212</v>
      </c>
      <c r="G15" s="44">
        <f>'liczba dni zwłoki'!$F$13</f>
        <v>132</v>
      </c>
      <c r="H15" s="47">
        <f t="shared" si="0"/>
        <v>16</v>
      </c>
      <c r="I15" s="45">
        <f>'liczba dni zwłoki'!$H$13</f>
        <v>144</v>
      </c>
      <c r="J15" s="45">
        <f>'liczba dni zwłoki'!$I$13</f>
        <v>130</v>
      </c>
      <c r="K15" s="46">
        <f t="shared" si="1"/>
        <v>13</v>
      </c>
      <c r="L15" s="156">
        <f t="shared" si="11"/>
        <v>1.0706521739130435</v>
      </c>
      <c r="M15" s="157">
        <f t="shared" si="3"/>
        <v>171.85786802030458</v>
      </c>
      <c r="N15" s="158">
        <f t="shared" si="4"/>
        <v>12.142131979695421</v>
      </c>
      <c r="O15" s="158">
        <f t="shared" si="5"/>
        <v>184</v>
      </c>
      <c r="P15" s="158">
        <f t="shared" si="6"/>
        <v>184</v>
      </c>
      <c r="Q15" s="158"/>
      <c r="S15" s="30">
        <v>19</v>
      </c>
      <c r="T15" s="1" t="s">
        <v>240</v>
      </c>
      <c r="U15" s="17">
        <v>34</v>
      </c>
      <c r="V15" s="17">
        <v>0</v>
      </c>
      <c r="W15" s="2">
        <v>1</v>
      </c>
      <c r="X15" s="2">
        <v>0</v>
      </c>
      <c r="Y15" s="20">
        <f t="shared" si="7"/>
        <v>214</v>
      </c>
      <c r="Z15" s="44">
        <f>'liczba dni zwłoki'!$E$23</f>
        <v>0</v>
      </c>
      <c r="AA15" s="44">
        <f>'liczba dni zwłoki'!$F$23</f>
        <v>36</v>
      </c>
      <c r="AB15" s="43">
        <v>0</v>
      </c>
      <c r="AC15" s="45">
        <f>'liczba dni zwłoki'!$H$23</f>
        <v>0</v>
      </c>
      <c r="AD15" s="45">
        <f>'liczba dni zwłoki'!$I$23</f>
        <v>36</v>
      </c>
      <c r="AE15" s="45">
        <v>0</v>
      </c>
    </row>
    <row r="16" spans="1:31" ht="16.5" thickTop="1" thickBot="1" x14ac:dyDescent="0.3">
      <c r="A16" s="30">
        <v>10</v>
      </c>
      <c r="B16" s="1" t="s">
        <v>36</v>
      </c>
      <c r="C16" s="2">
        <v>35</v>
      </c>
      <c r="D16" s="22">
        <v>1</v>
      </c>
      <c r="E16" s="23">
        <f t="shared" si="10"/>
        <v>184</v>
      </c>
      <c r="F16" s="44">
        <f>'liczba dni zwłoki'!$E$14</f>
        <v>181</v>
      </c>
      <c r="G16" s="44">
        <f>'liczba dni zwłoki'!$F$14</f>
        <v>132</v>
      </c>
      <c r="H16" s="47">
        <f t="shared" si="0"/>
        <v>14</v>
      </c>
      <c r="I16" s="45">
        <f>'liczba dni zwłoki'!$H$14</f>
        <v>138</v>
      </c>
      <c r="J16" s="45">
        <f>'liczba dni zwłoki'!$I$14</f>
        <v>130</v>
      </c>
      <c r="K16" s="46">
        <f t="shared" si="1"/>
        <v>12</v>
      </c>
      <c r="L16" s="156">
        <f t="shared" si="11"/>
        <v>1.0652173913043479</v>
      </c>
      <c r="M16" s="157">
        <f t="shared" si="3"/>
        <v>172.734693877551</v>
      </c>
      <c r="N16" s="158">
        <f t="shared" si="4"/>
        <v>11.265306122449005</v>
      </c>
      <c r="O16" s="158">
        <f t="shared" si="5"/>
        <v>184</v>
      </c>
      <c r="P16" s="158">
        <f>O16-Q16</f>
        <v>40.672597286340306</v>
      </c>
      <c r="Q16" s="158">
        <f>N17</f>
        <v>143.32740271365969</v>
      </c>
      <c r="X16" s="24" t="s">
        <v>47</v>
      </c>
      <c r="Y16" s="33">
        <f>SUM(Y7:Y15)</f>
        <v>1932</v>
      </c>
      <c r="Z16" s="33"/>
      <c r="AA16" s="33"/>
      <c r="AB16" s="34">
        <f>SUM(AB7:AB15)</f>
        <v>57</v>
      </c>
      <c r="AC16" s="34"/>
      <c r="AD16" s="34"/>
      <c r="AE16" s="34">
        <f>SUM(AE7:AE15)</f>
        <v>33</v>
      </c>
    </row>
    <row r="17" spans="1:31" ht="16.5" thickTop="1" thickBot="1" x14ac:dyDescent="0.3">
      <c r="A17" s="12"/>
      <c r="B17" s="13"/>
      <c r="C17" s="14"/>
      <c r="D17" s="24" t="s">
        <v>47</v>
      </c>
      <c r="E17" s="35">
        <f>SUM(E7:E16)</f>
        <v>1839</v>
      </c>
      <c r="F17" s="35"/>
      <c r="G17" s="35"/>
      <c r="H17" s="25">
        <f>SUM(H7:H16)</f>
        <v>214</v>
      </c>
      <c r="I17" s="25"/>
      <c r="J17" s="25"/>
      <c r="K17" s="25">
        <f t="shared" ref="K17" si="12">SUM(K7:K16)</f>
        <v>156</v>
      </c>
      <c r="L17" s="155"/>
      <c r="M17" s="159">
        <f>SUM(M7:M16)</f>
        <v>1695.6725972863403</v>
      </c>
      <c r="N17" s="159">
        <f t="shared" si="4"/>
        <v>143.32740271365969</v>
      </c>
      <c r="O17" s="159">
        <f t="shared" si="5"/>
        <v>1839</v>
      </c>
      <c r="P17" s="159">
        <f>SUM(P7:P16)</f>
        <v>1695.6725972863403</v>
      </c>
      <c r="Q17" s="159">
        <f>SUM(Q7:Q16)</f>
        <v>143.32740271365969</v>
      </c>
    </row>
    <row r="18" spans="1:31" ht="38.25" customHeight="1" thickTop="1" x14ac:dyDescent="0.25">
      <c r="F18" s="50"/>
      <c r="G18" s="50"/>
      <c r="H18" s="51"/>
      <c r="I18" s="51"/>
      <c r="J18" s="51"/>
      <c r="K18" s="51"/>
      <c r="L18" s="51"/>
      <c r="M18" s="51"/>
      <c r="N18" s="51"/>
      <c r="O18" s="51"/>
      <c r="P18" s="51"/>
      <c r="Q18" s="51"/>
    </row>
    <row r="19" spans="1:31" ht="18.75" x14ac:dyDescent="0.3">
      <c r="A19" s="198" t="s">
        <v>22</v>
      </c>
      <c r="B19" s="198"/>
      <c r="C19" s="198"/>
      <c r="D19" s="198"/>
      <c r="E19" s="198"/>
      <c r="F19" s="198"/>
      <c r="G19" s="198"/>
      <c r="H19" s="198"/>
      <c r="I19" s="198"/>
      <c r="J19" s="198"/>
      <c r="K19" s="198"/>
      <c r="L19" s="134"/>
      <c r="M19" s="134"/>
      <c r="N19" s="134"/>
      <c r="O19" s="134"/>
      <c r="P19" s="134"/>
      <c r="Q19" s="134"/>
      <c r="R19" s="132"/>
      <c r="S19" s="198" t="s">
        <v>22</v>
      </c>
      <c r="T19" s="198"/>
      <c r="U19" s="198"/>
      <c r="V19" s="198"/>
      <c r="W19" s="198"/>
      <c r="X19" s="198"/>
      <c r="Y19" s="198"/>
      <c r="Z19" s="198"/>
      <c r="AA19" s="198"/>
      <c r="AB19" s="198"/>
      <c r="AC19" s="198"/>
      <c r="AD19" s="198"/>
      <c r="AE19" s="198"/>
    </row>
    <row r="20" spans="1:31" ht="15.75" thickBot="1" x14ac:dyDescent="0.3">
      <c r="C20" s="127"/>
      <c r="D20" s="127"/>
      <c r="H20" s="11"/>
      <c r="I20" s="11"/>
      <c r="J20" s="11"/>
      <c r="K20" s="11"/>
      <c r="L20" s="11"/>
      <c r="M20" s="11"/>
      <c r="N20" s="11"/>
      <c r="O20" s="11"/>
      <c r="P20" s="11"/>
      <c r="Q20" s="11"/>
    </row>
    <row r="21" spans="1:31" ht="34.5" customHeight="1" thickTop="1" thickBot="1" x14ac:dyDescent="0.3">
      <c r="F21" s="187" t="s">
        <v>152</v>
      </c>
      <c r="G21" s="188"/>
      <c r="H21" s="189"/>
      <c r="I21" s="174" t="s">
        <v>151</v>
      </c>
      <c r="J21" s="175"/>
      <c r="K21" s="176"/>
      <c r="L21" s="153"/>
      <c r="M21" s="153"/>
      <c r="N21" s="153"/>
      <c r="O21" s="153"/>
      <c r="P21" s="153"/>
      <c r="Q21" s="153"/>
      <c r="Z21" s="187" t="s">
        <v>152</v>
      </c>
      <c r="AA21" s="188"/>
      <c r="AB21" s="189"/>
      <c r="AC21" s="174" t="s">
        <v>151</v>
      </c>
      <c r="AD21" s="175"/>
      <c r="AE21" s="176"/>
    </row>
    <row r="22" spans="1:31" ht="48" customHeight="1" thickTop="1" thickBot="1" x14ac:dyDescent="0.3">
      <c r="A22" s="177" t="s">
        <v>0</v>
      </c>
      <c r="B22" s="179" t="s">
        <v>1</v>
      </c>
      <c r="C22" s="183" t="s">
        <v>2</v>
      </c>
      <c r="D22" s="184"/>
      <c r="E22" s="181" t="s">
        <v>3</v>
      </c>
      <c r="F22" s="190" t="s">
        <v>38</v>
      </c>
      <c r="G22" s="191"/>
      <c r="H22" s="185" t="s">
        <v>37</v>
      </c>
      <c r="I22" s="192" t="s">
        <v>150</v>
      </c>
      <c r="J22" s="193"/>
      <c r="K22" s="173" t="s">
        <v>48</v>
      </c>
      <c r="L22" s="166" t="s">
        <v>243</v>
      </c>
      <c r="M22" s="168" t="s">
        <v>241</v>
      </c>
      <c r="N22" s="168" t="s">
        <v>185</v>
      </c>
      <c r="O22" s="168" t="s">
        <v>183</v>
      </c>
      <c r="P22" s="168" t="s">
        <v>244</v>
      </c>
      <c r="Q22" s="168" t="s">
        <v>245</v>
      </c>
      <c r="S22" s="177" t="s">
        <v>0</v>
      </c>
      <c r="T22" s="179" t="s">
        <v>1</v>
      </c>
      <c r="U22" s="194" t="s">
        <v>2</v>
      </c>
      <c r="V22" s="195"/>
      <c r="W22" s="195"/>
      <c r="X22" s="196"/>
      <c r="Y22" s="181" t="s">
        <v>3</v>
      </c>
      <c r="Z22" s="197" t="s">
        <v>38</v>
      </c>
      <c r="AA22" s="197"/>
      <c r="AB22" s="185" t="s">
        <v>37</v>
      </c>
      <c r="AC22" s="192" t="s">
        <v>150</v>
      </c>
      <c r="AD22" s="193"/>
      <c r="AE22" s="171" t="s">
        <v>48</v>
      </c>
    </row>
    <row r="23" spans="1:31" ht="15.75" customHeight="1" thickTop="1" thickBot="1" x14ac:dyDescent="0.3">
      <c r="A23" s="178"/>
      <c r="B23" s="180"/>
      <c r="C23" s="19" t="s">
        <v>4</v>
      </c>
      <c r="D23" s="19" t="s">
        <v>5</v>
      </c>
      <c r="E23" s="182"/>
      <c r="F23" s="78" t="s">
        <v>197</v>
      </c>
      <c r="G23" s="78" t="s">
        <v>198</v>
      </c>
      <c r="H23" s="186"/>
      <c r="I23" s="80" t="s">
        <v>197</v>
      </c>
      <c r="J23" s="79" t="s">
        <v>198</v>
      </c>
      <c r="K23" s="173"/>
      <c r="L23" s="167"/>
      <c r="M23" s="169"/>
      <c r="N23" s="169"/>
      <c r="O23" s="169"/>
      <c r="P23" s="169"/>
      <c r="Q23" s="169"/>
      <c r="S23" s="178"/>
      <c r="T23" s="180"/>
      <c r="U23" s="28" t="s">
        <v>44</v>
      </c>
      <c r="V23" s="19" t="s">
        <v>4</v>
      </c>
      <c r="W23" s="29" t="s">
        <v>45</v>
      </c>
      <c r="X23" s="19" t="s">
        <v>5</v>
      </c>
      <c r="Y23" s="182"/>
      <c r="Z23" s="78" t="s">
        <v>197</v>
      </c>
      <c r="AA23" s="126" t="s">
        <v>198</v>
      </c>
      <c r="AB23" s="186"/>
      <c r="AC23" s="79" t="s">
        <v>197</v>
      </c>
      <c r="AD23" s="80" t="s">
        <v>198</v>
      </c>
      <c r="AE23" s="172"/>
    </row>
    <row r="24" spans="1:31" ht="16.5" thickTop="1" thickBot="1" x14ac:dyDescent="0.3">
      <c r="A24" s="30">
        <v>1</v>
      </c>
      <c r="B24" s="1" t="s">
        <v>6</v>
      </c>
      <c r="C24" s="2">
        <v>34</v>
      </c>
      <c r="D24" s="2">
        <v>6</v>
      </c>
      <c r="E24" s="20">
        <f>C24*5+D24*9</f>
        <v>224</v>
      </c>
      <c r="F24" s="44">
        <f>'liczba dni zwłoki'!$E$5</f>
        <v>455</v>
      </c>
      <c r="G24" s="44">
        <f>'liczba dni zwłoki'!$F$5</f>
        <v>132</v>
      </c>
      <c r="H24" s="47">
        <f>ROUND(((E24*0.1*F24)/365)+((E24*0.08*G24)/365),0)</f>
        <v>34</v>
      </c>
      <c r="I24" s="45">
        <f>'liczba dni zwłoki'!$H$5</f>
        <v>323</v>
      </c>
      <c r="J24" s="45">
        <f>'liczba dni zwłoki'!$I$5</f>
        <v>130</v>
      </c>
      <c r="K24" s="46">
        <f>ROUND((((E24*0.1*I24)/365)+((E24*0.08*J24)/365)),0)</f>
        <v>26</v>
      </c>
      <c r="L24" s="156">
        <f>(E24+K24)/E24</f>
        <v>1.1160714285714286</v>
      </c>
      <c r="M24" s="157">
        <f>E24/L24</f>
        <v>200.70400000000001</v>
      </c>
      <c r="N24" s="158">
        <f>E24-M24</f>
        <v>23.295999999999992</v>
      </c>
      <c r="O24" s="158">
        <f>M24+N24</f>
        <v>224</v>
      </c>
      <c r="P24" s="158">
        <f>O24</f>
        <v>224</v>
      </c>
      <c r="Q24" s="158"/>
      <c r="S24" s="30">
        <v>11</v>
      </c>
      <c r="T24" s="1" t="s">
        <v>39</v>
      </c>
      <c r="U24" s="122">
        <v>38</v>
      </c>
      <c r="V24" s="81">
        <v>0</v>
      </c>
      <c r="W24" s="122">
        <v>6</v>
      </c>
      <c r="X24" s="82">
        <v>0</v>
      </c>
      <c r="Y24" s="20">
        <f>U24*6+V24*5+W24*10+X24*9</f>
        <v>288</v>
      </c>
      <c r="Z24" s="44">
        <f>'liczba dni zwłoki'!$E$15</f>
        <v>149</v>
      </c>
      <c r="AA24" s="44">
        <f>'liczba dni zwłoki'!$F$15</f>
        <v>132</v>
      </c>
      <c r="AB24" s="43">
        <f>ROUND((((Y24*0.1*Z24)/365)+((Y24*0.08*AA24)/365)),0)</f>
        <v>20</v>
      </c>
      <c r="AC24" s="45">
        <f>'liczba dni zwłoki'!$H$15</f>
        <v>106</v>
      </c>
      <c r="AD24" s="45">
        <f>'liczba dni zwłoki'!$I$15</f>
        <v>130</v>
      </c>
      <c r="AE24" s="45">
        <f>ROUND((((Y24*0.1*AC24)/365)+((Y24*0.08*AD24)/365)),0)</f>
        <v>17</v>
      </c>
    </row>
    <row r="25" spans="1:31" ht="16.5" thickTop="1" thickBot="1" x14ac:dyDescent="0.3">
      <c r="A25" s="30">
        <v>2</v>
      </c>
      <c r="B25" s="1" t="s">
        <v>7</v>
      </c>
      <c r="C25" s="2">
        <v>37</v>
      </c>
      <c r="D25" s="2">
        <v>6</v>
      </c>
      <c r="E25" s="20">
        <f>+C25*5+D25*9</f>
        <v>239</v>
      </c>
      <c r="F25" s="44">
        <f>'liczba dni zwłoki'!$E$6</f>
        <v>422</v>
      </c>
      <c r="G25" s="44">
        <f>'liczba dni zwłoki'!$F$6</f>
        <v>132</v>
      </c>
      <c r="H25" s="47">
        <f t="shared" ref="H25:H33" si="13">ROUND(((E25*0.1*F25)/365)+((E25*0.08*G25)/365),0)</f>
        <v>35</v>
      </c>
      <c r="I25" s="45">
        <f>'liczba dni zwłoki'!$H$6</f>
        <v>290</v>
      </c>
      <c r="J25" s="45">
        <f>'liczba dni zwłoki'!$I$6</f>
        <v>130</v>
      </c>
      <c r="K25" s="46">
        <f t="shared" ref="K25:K33" si="14">ROUND((((E25*0.1*I25)/365)+((E25*0.08*J25)/365)),0)</f>
        <v>26</v>
      </c>
      <c r="L25" s="156">
        <f t="shared" ref="L25:L28" si="15">(E25+K25)/E25</f>
        <v>1.108786610878661</v>
      </c>
      <c r="M25" s="157">
        <f t="shared" ref="M25:M33" si="16">E25/L25</f>
        <v>215.55094339622642</v>
      </c>
      <c r="N25" s="158">
        <f t="shared" ref="N25:N34" si="17">E25-M25</f>
        <v>23.449056603773585</v>
      </c>
      <c r="O25" s="158">
        <f t="shared" ref="O25:O34" si="18">M25+N25</f>
        <v>239</v>
      </c>
      <c r="P25" s="158">
        <f t="shared" ref="P25:P32" si="19">O25</f>
        <v>239</v>
      </c>
      <c r="Q25" s="158"/>
      <c r="S25" s="30">
        <v>12</v>
      </c>
      <c r="T25" s="1" t="s">
        <v>40</v>
      </c>
      <c r="U25" s="122">
        <v>38</v>
      </c>
      <c r="V25" s="81">
        <v>0</v>
      </c>
      <c r="W25" s="122">
        <v>6</v>
      </c>
      <c r="X25" s="82">
        <v>0</v>
      </c>
      <c r="Y25" s="20">
        <f t="shared" ref="Y25:Y32" si="20">U25*6+V25*5+W25*10+X25*9</f>
        <v>288</v>
      </c>
      <c r="Z25" s="44">
        <f>'liczba dni zwłoki'!$E$16</f>
        <v>120</v>
      </c>
      <c r="AA25" s="44">
        <f>'liczba dni zwłoki'!$F$16</f>
        <v>132</v>
      </c>
      <c r="AB25" s="43">
        <f t="shared" ref="AB25:AB29" si="21">ROUND((((Y25*0.1*Z25)/365)+((Y25*0.08*AA25)/365)),0)</f>
        <v>18</v>
      </c>
      <c r="AC25" s="45">
        <f>'liczba dni zwłoki'!$H$16</f>
        <v>77</v>
      </c>
      <c r="AD25" s="45">
        <f>'liczba dni zwłoki'!$I$16</f>
        <v>130</v>
      </c>
      <c r="AE25" s="45">
        <f t="shared" ref="AE25:AE29" si="22">ROUND((((Y25*0.1*AC25)/365)+((Y25*0.08*AD25)/365)),0)</f>
        <v>14</v>
      </c>
    </row>
    <row r="26" spans="1:31" ht="16.5" thickTop="1" thickBot="1" x14ac:dyDescent="0.3">
      <c r="A26" s="30">
        <v>3</v>
      </c>
      <c r="B26" s="1" t="s">
        <v>8</v>
      </c>
      <c r="C26" s="2">
        <v>37</v>
      </c>
      <c r="D26" s="2">
        <v>6</v>
      </c>
      <c r="E26" s="20">
        <f>C26*5+D26*9</f>
        <v>239</v>
      </c>
      <c r="F26" s="44">
        <f>'liczba dni zwłoki'!$E$7</f>
        <v>393</v>
      </c>
      <c r="G26" s="44">
        <f>'liczba dni zwłoki'!$F$7</f>
        <v>132</v>
      </c>
      <c r="H26" s="47">
        <f t="shared" si="13"/>
        <v>33</v>
      </c>
      <c r="I26" s="45">
        <f>'liczba dni zwłoki'!$H$7</f>
        <v>261</v>
      </c>
      <c r="J26" s="45">
        <f>'liczba dni zwłoki'!$I$7</f>
        <v>130</v>
      </c>
      <c r="K26" s="46">
        <f t="shared" si="14"/>
        <v>24</v>
      </c>
      <c r="L26" s="156">
        <f t="shared" si="15"/>
        <v>1.100418410041841</v>
      </c>
      <c r="M26" s="157">
        <f t="shared" si="16"/>
        <v>217.19011406844106</v>
      </c>
      <c r="N26" s="158">
        <f t="shared" si="17"/>
        <v>21.809885931558938</v>
      </c>
      <c r="O26" s="158">
        <f t="shared" si="18"/>
        <v>239</v>
      </c>
      <c r="P26" s="158">
        <f t="shared" si="19"/>
        <v>239</v>
      </c>
      <c r="Q26" s="158"/>
      <c r="S26" s="30">
        <v>13</v>
      </c>
      <c r="T26" s="1" t="s">
        <v>41</v>
      </c>
      <c r="U26" s="122">
        <v>38</v>
      </c>
      <c r="V26" s="81">
        <v>0</v>
      </c>
      <c r="W26" s="122">
        <v>6</v>
      </c>
      <c r="X26" s="82">
        <v>0</v>
      </c>
      <c r="Y26" s="20">
        <f t="shared" si="20"/>
        <v>288</v>
      </c>
      <c r="Z26" s="44">
        <f>'liczba dni zwłoki'!$E$17</f>
        <v>90</v>
      </c>
      <c r="AA26" s="44">
        <f>'liczba dni zwłoki'!$F$17</f>
        <v>132</v>
      </c>
      <c r="AB26" s="43">
        <f t="shared" si="21"/>
        <v>15</v>
      </c>
      <c r="AC26" s="45">
        <f>'liczba dni zwłoki'!$H$17</f>
        <v>47</v>
      </c>
      <c r="AD26" s="45">
        <f>'liczba dni zwłoki'!$I$17</f>
        <v>130</v>
      </c>
      <c r="AE26" s="45">
        <f t="shared" si="22"/>
        <v>12</v>
      </c>
    </row>
    <row r="27" spans="1:31" ht="16.5" thickTop="1" thickBot="1" x14ac:dyDescent="0.3">
      <c r="A27" s="30">
        <v>4</v>
      </c>
      <c r="B27" s="1" t="s">
        <v>9</v>
      </c>
      <c r="C27" s="2">
        <v>37</v>
      </c>
      <c r="D27" s="2">
        <v>6</v>
      </c>
      <c r="E27" s="20">
        <f>C27*5+D27*9</f>
        <v>239</v>
      </c>
      <c r="F27" s="44">
        <f>'liczba dni zwłoki'!$E$8</f>
        <v>363</v>
      </c>
      <c r="G27" s="44">
        <f>'liczba dni zwłoki'!$F$8</f>
        <v>132</v>
      </c>
      <c r="H27" s="47">
        <f t="shared" si="13"/>
        <v>31</v>
      </c>
      <c r="I27" s="45">
        <f>'liczba dni zwłoki'!$H$8</f>
        <v>231</v>
      </c>
      <c r="J27" s="45">
        <f>'liczba dni zwłoki'!$I$8</f>
        <v>130</v>
      </c>
      <c r="K27" s="46">
        <f t="shared" si="14"/>
        <v>22</v>
      </c>
      <c r="L27" s="156">
        <f t="shared" si="15"/>
        <v>1.0920502092050208</v>
      </c>
      <c r="M27" s="157">
        <f t="shared" si="16"/>
        <v>218.85440613026822</v>
      </c>
      <c r="N27" s="158">
        <f t="shared" si="17"/>
        <v>20.145593869731783</v>
      </c>
      <c r="O27" s="158">
        <f t="shared" si="18"/>
        <v>239</v>
      </c>
      <c r="P27" s="158">
        <f t="shared" si="19"/>
        <v>239</v>
      </c>
      <c r="Q27" s="158"/>
      <c r="S27" s="30">
        <v>14</v>
      </c>
      <c r="T27" s="1" t="s">
        <v>42</v>
      </c>
      <c r="U27" s="122">
        <v>38</v>
      </c>
      <c r="V27" s="81">
        <v>0</v>
      </c>
      <c r="W27" s="122">
        <v>6</v>
      </c>
      <c r="X27" s="82">
        <v>0</v>
      </c>
      <c r="Y27" s="20">
        <f t="shared" si="20"/>
        <v>288</v>
      </c>
      <c r="Z27" s="44">
        <f>'liczba dni zwłoki'!$E$18</f>
        <v>58</v>
      </c>
      <c r="AA27" s="44">
        <f>'liczba dni zwłoki'!$F$18</f>
        <v>132</v>
      </c>
      <c r="AB27" s="43">
        <f t="shared" si="21"/>
        <v>13</v>
      </c>
      <c r="AC27" s="45">
        <f>'liczba dni zwłoki'!$H$18</f>
        <v>15</v>
      </c>
      <c r="AD27" s="45">
        <f>'liczba dni zwłoki'!$I$18</f>
        <v>130</v>
      </c>
      <c r="AE27" s="45">
        <f t="shared" si="22"/>
        <v>9</v>
      </c>
    </row>
    <row r="28" spans="1:31" ht="16.5" thickTop="1" thickBot="1" x14ac:dyDescent="0.3">
      <c r="A28" s="30">
        <v>5</v>
      </c>
      <c r="B28" s="1" t="s">
        <v>10</v>
      </c>
      <c r="C28" s="2">
        <v>37</v>
      </c>
      <c r="D28" s="2">
        <v>6</v>
      </c>
      <c r="E28" s="20">
        <f t="shared" ref="E28:E33" si="23">C28*5+D28*9</f>
        <v>239</v>
      </c>
      <c r="F28" s="44">
        <f>'liczba dni zwłoki'!$E$9</f>
        <v>330</v>
      </c>
      <c r="G28" s="44">
        <f>'liczba dni zwłoki'!$F$9</f>
        <v>132</v>
      </c>
      <c r="H28" s="47">
        <f t="shared" si="13"/>
        <v>29</v>
      </c>
      <c r="I28" s="45">
        <f>'liczba dni zwłoki'!$H$9</f>
        <v>198</v>
      </c>
      <c r="J28" s="45">
        <f>'liczba dni zwłoki'!$I$9</f>
        <v>130</v>
      </c>
      <c r="K28" s="46">
        <f t="shared" si="14"/>
        <v>20</v>
      </c>
      <c r="L28" s="156">
        <f t="shared" si="15"/>
        <v>1.0836820083682008</v>
      </c>
      <c r="M28" s="157">
        <f t="shared" si="16"/>
        <v>220.54440154440155</v>
      </c>
      <c r="N28" s="158">
        <f t="shared" si="17"/>
        <v>18.455598455598448</v>
      </c>
      <c r="O28" s="158">
        <f t="shared" si="18"/>
        <v>239</v>
      </c>
      <c r="P28" s="158">
        <f t="shared" si="19"/>
        <v>239</v>
      </c>
      <c r="Q28" s="158"/>
      <c r="S28" s="30">
        <v>15</v>
      </c>
      <c r="T28" s="1" t="s">
        <v>43</v>
      </c>
      <c r="U28" s="122">
        <v>38</v>
      </c>
      <c r="V28" s="81">
        <v>0</v>
      </c>
      <c r="W28" s="122">
        <v>6</v>
      </c>
      <c r="X28" s="82">
        <v>0</v>
      </c>
      <c r="Y28" s="20">
        <f t="shared" si="20"/>
        <v>288</v>
      </c>
      <c r="Z28" s="44">
        <f>'liczba dni zwłoki'!$E$19</f>
        <v>28</v>
      </c>
      <c r="AA28" s="44">
        <f>'liczba dni zwłoki'!$F$19</f>
        <v>132</v>
      </c>
      <c r="AB28" s="43">
        <f t="shared" si="21"/>
        <v>11</v>
      </c>
      <c r="AC28" s="45">
        <f>'liczba dni zwłoki'!$H$19</f>
        <v>0</v>
      </c>
      <c r="AD28" s="45">
        <f>'liczba dni zwłoki'!$I$19</f>
        <v>130</v>
      </c>
      <c r="AE28" s="45">
        <f t="shared" si="22"/>
        <v>8</v>
      </c>
    </row>
    <row r="29" spans="1:31" ht="16.5" thickTop="1" thickBot="1" x14ac:dyDescent="0.3">
      <c r="A29" s="30">
        <v>6</v>
      </c>
      <c r="B29" s="1" t="s">
        <v>11</v>
      </c>
      <c r="C29" s="2">
        <v>37</v>
      </c>
      <c r="D29" s="2">
        <v>6</v>
      </c>
      <c r="E29" s="20">
        <f t="shared" si="23"/>
        <v>239</v>
      </c>
      <c r="F29" s="44">
        <f>'liczba dni zwłoki'!$E$10</f>
        <v>302</v>
      </c>
      <c r="G29" s="44">
        <f>'liczba dni zwłoki'!$F$10</f>
        <v>132</v>
      </c>
      <c r="H29" s="47">
        <f t="shared" si="13"/>
        <v>27</v>
      </c>
      <c r="I29" s="45">
        <f>'liczba dni zwłoki'!$H$10</f>
        <v>170</v>
      </c>
      <c r="J29" s="45">
        <f>'liczba dni zwłoki'!$I$10</f>
        <v>130</v>
      </c>
      <c r="K29" s="46">
        <f t="shared" si="14"/>
        <v>18</v>
      </c>
      <c r="L29" s="156">
        <f>(E29+K29)/E29</f>
        <v>1.0753138075313808</v>
      </c>
      <c r="M29" s="157">
        <f t="shared" si="16"/>
        <v>222.26070038910504</v>
      </c>
      <c r="N29" s="158">
        <f t="shared" si="17"/>
        <v>16.73929961089496</v>
      </c>
      <c r="O29" s="158">
        <f t="shared" si="18"/>
        <v>239</v>
      </c>
      <c r="P29" s="158">
        <f t="shared" si="19"/>
        <v>239</v>
      </c>
      <c r="Q29" s="158"/>
      <c r="S29" s="30">
        <v>16</v>
      </c>
      <c r="T29" s="1" t="s">
        <v>188</v>
      </c>
      <c r="U29" s="122">
        <v>38</v>
      </c>
      <c r="V29" s="81">
        <v>0</v>
      </c>
      <c r="W29" s="122">
        <v>6</v>
      </c>
      <c r="X29" s="82">
        <v>0</v>
      </c>
      <c r="Y29" s="20">
        <f t="shared" si="20"/>
        <v>288</v>
      </c>
      <c r="Z29" s="44">
        <f>'liczba dni zwłoki'!$E$20</f>
        <v>0</v>
      </c>
      <c r="AA29" s="44">
        <f>'liczba dni zwłoki'!$F$20</f>
        <v>130</v>
      </c>
      <c r="AB29" s="43">
        <f t="shared" si="21"/>
        <v>8</v>
      </c>
      <c r="AC29" s="45">
        <f>'liczba dni zwłoki'!$H$20</f>
        <v>0</v>
      </c>
      <c r="AD29" s="45">
        <f>'liczba dni zwłoki'!$I$20</f>
        <v>129</v>
      </c>
      <c r="AE29" s="45">
        <f t="shared" si="22"/>
        <v>8</v>
      </c>
    </row>
    <row r="30" spans="1:31" ht="16.5" thickTop="1" thickBot="1" x14ac:dyDescent="0.3">
      <c r="A30" s="30">
        <v>7</v>
      </c>
      <c r="B30" s="1" t="s">
        <v>12</v>
      </c>
      <c r="C30" s="2">
        <v>37</v>
      </c>
      <c r="D30" s="2">
        <v>6</v>
      </c>
      <c r="E30" s="20">
        <f t="shared" si="23"/>
        <v>239</v>
      </c>
      <c r="F30" s="44">
        <f>'liczba dni zwłoki'!$E$11</f>
        <v>271</v>
      </c>
      <c r="G30" s="44">
        <f>'liczba dni zwłoki'!$F$11</f>
        <v>132</v>
      </c>
      <c r="H30" s="47">
        <f t="shared" si="13"/>
        <v>25</v>
      </c>
      <c r="I30" s="45">
        <f>'liczba dni zwłoki'!$H$11</f>
        <v>144</v>
      </c>
      <c r="J30" s="45">
        <f>'liczba dni zwłoki'!$I$11</f>
        <v>130</v>
      </c>
      <c r="K30" s="46">
        <f t="shared" si="14"/>
        <v>16</v>
      </c>
      <c r="L30" s="156">
        <f t="shared" ref="L30:L33" si="24">(E30+K30)/E30</f>
        <v>1.0669456066945606</v>
      </c>
      <c r="M30" s="157">
        <f t="shared" si="16"/>
        <v>224.00392156862745</v>
      </c>
      <c r="N30" s="158">
        <f t="shared" si="17"/>
        <v>14.996078431372553</v>
      </c>
      <c r="O30" s="158">
        <f t="shared" si="18"/>
        <v>239</v>
      </c>
      <c r="P30" s="158">
        <f t="shared" si="19"/>
        <v>239</v>
      </c>
      <c r="Q30" s="158"/>
      <c r="S30" s="30">
        <v>17</v>
      </c>
      <c r="T30" s="1" t="s">
        <v>189</v>
      </c>
      <c r="U30" s="122">
        <v>38</v>
      </c>
      <c r="V30" s="81">
        <v>0</v>
      </c>
      <c r="W30" s="122">
        <v>6</v>
      </c>
      <c r="X30" s="82">
        <v>0</v>
      </c>
      <c r="Y30" s="20">
        <f t="shared" si="20"/>
        <v>288</v>
      </c>
      <c r="Z30" s="44">
        <f>'liczba dni zwłoki'!$E$21</f>
        <v>0</v>
      </c>
      <c r="AA30" s="44">
        <f>'liczba dni zwłoki'!$F$21</f>
        <v>99</v>
      </c>
      <c r="AB30" s="43">
        <v>0</v>
      </c>
      <c r="AC30" s="45">
        <f>'liczba dni zwłoki'!$H$21</f>
        <v>0</v>
      </c>
      <c r="AD30" s="45">
        <f>'liczba dni zwłoki'!$I$21</f>
        <v>99</v>
      </c>
      <c r="AE30" s="45">
        <v>0</v>
      </c>
    </row>
    <row r="31" spans="1:31" ht="16.5" thickTop="1" thickBot="1" x14ac:dyDescent="0.3">
      <c r="A31" s="30">
        <v>8</v>
      </c>
      <c r="B31" s="1" t="s">
        <v>13</v>
      </c>
      <c r="C31" s="2">
        <v>38</v>
      </c>
      <c r="D31" s="2">
        <v>6</v>
      </c>
      <c r="E31" s="20">
        <f t="shared" si="23"/>
        <v>244</v>
      </c>
      <c r="F31" s="44">
        <f>'liczba dni zwłoki'!$E$12</f>
        <v>240</v>
      </c>
      <c r="G31" s="44">
        <f>'liczba dni zwłoki'!$F$12</f>
        <v>132</v>
      </c>
      <c r="H31" s="47">
        <f t="shared" si="13"/>
        <v>23</v>
      </c>
      <c r="I31" s="45">
        <f>'liczba dni zwłoki'!$H$12</f>
        <v>144</v>
      </c>
      <c r="J31" s="45">
        <f>'liczba dni zwłoki'!$I$12</f>
        <v>130</v>
      </c>
      <c r="K31" s="46">
        <f t="shared" si="14"/>
        <v>17</v>
      </c>
      <c r="L31" s="156">
        <f t="shared" si="24"/>
        <v>1.069672131147541</v>
      </c>
      <c r="M31" s="157">
        <f t="shared" si="16"/>
        <v>228.10727969348659</v>
      </c>
      <c r="N31" s="158">
        <f t="shared" si="17"/>
        <v>15.892720306513411</v>
      </c>
      <c r="O31" s="158">
        <f t="shared" si="18"/>
        <v>244</v>
      </c>
      <c r="P31" s="158">
        <f t="shared" si="19"/>
        <v>244</v>
      </c>
      <c r="Q31" s="158"/>
      <c r="S31" s="30">
        <v>18</v>
      </c>
      <c r="T31" s="1" t="s">
        <v>190</v>
      </c>
      <c r="U31" s="122">
        <v>38</v>
      </c>
      <c r="V31" s="81">
        <v>0</v>
      </c>
      <c r="W31" s="122">
        <v>6</v>
      </c>
      <c r="X31" s="82">
        <v>0</v>
      </c>
      <c r="Y31" s="20">
        <f t="shared" si="20"/>
        <v>288</v>
      </c>
      <c r="Z31" s="44">
        <f>'liczba dni zwłoki'!$E$22</f>
        <v>0</v>
      </c>
      <c r="AA31" s="44">
        <f>'liczba dni zwłoki'!$F$22</f>
        <v>69</v>
      </c>
      <c r="AB31" s="43">
        <v>0</v>
      </c>
      <c r="AC31" s="45">
        <f>'liczba dni zwłoki'!$H$22</f>
        <v>0</v>
      </c>
      <c r="AD31" s="45">
        <f>'liczba dni zwłoki'!$I$22</f>
        <v>69</v>
      </c>
      <c r="AE31" s="45">
        <v>0</v>
      </c>
    </row>
    <row r="32" spans="1:31" ht="16.5" thickTop="1" thickBot="1" x14ac:dyDescent="0.3">
      <c r="A32" s="30">
        <v>9</v>
      </c>
      <c r="B32" s="1" t="s">
        <v>14</v>
      </c>
      <c r="C32" s="2">
        <v>38</v>
      </c>
      <c r="D32" s="2">
        <v>6</v>
      </c>
      <c r="E32" s="20">
        <f t="shared" si="23"/>
        <v>244</v>
      </c>
      <c r="F32" s="44">
        <f>'liczba dni zwłoki'!$E$13</f>
        <v>212</v>
      </c>
      <c r="G32" s="44">
        <f>'liczba dni zwłoki'!$F$13</f>
        <v>132</v>
      </c>
      <c r="H32" s="47">
        <f t="shared" si="13"/>
        <v>21</v>
      </c>
      <c r="I32" s="45">
        <f>'liczba dni zwłoki'!$H$13</f>
        <v>144</v>
      </c>
      <c r="J32" s="45">
        <f>'liczba dni zwłoki'!$I$13</f>
        <v>130</v>
      </c>
      <c r="K32" s="46">
        <f t="shared" si="14"/>
        <v>17</v>
      </c>
      <c r="L32" s="156">
        <f t="shared" si="24"/>
        <v>1.069672131147541</v>
      </c>
      <c r="M32" s="157">
        <f t="shared" si="16"/>
        <v>228.10727969348659</v>
      </c>
      <c r="N32" s="158">
        <f t="shared" si="17"/>
        <v>15.892720306513411</v>
      </c>
      <c r="O32" s="158">
        <f t="shared" si="18"/>
        <v>244</v>
      </c>
      <c r="P32" s="158">
        <f t="shared" si="19"/>
        <v>244</v>
      </c>
      <c r="Q32" s="158"/>
      <c r="S32" s="30">
        <v>19</v>
      </c>
      <c r="T32" s="1" t="s">
        <v>240</v>
      </c>
      <c r="U32" s="17">
        <v>38</v>
      </c>
      <c r="V32" s="17">
        <v>0</v>
      </c>
      <c r="W32" s="2">
        <v>6</v>
      </c>
      <c r="X32" s="2">
        <v>0</v>
      </c>
      <c r="Y32" s="20">
        <f t="shared" si="20"/>
        <v>288</v>
      </c>
      <c r="Z32" s="44">
        <f>'liczba dni zwłoki'!$E$23</f>
        <v>0</v>
      </c>
      <c r="AA32" s="44">
        <f>'liczba dni zwłoki'!$F$23</f>
        <v>36</v>
      </c>
      <c r="AB32" s="43">
        <v>0</v>
      </c>
      <c r="AC32" s="45">
        <f>'liczba dni zwłoki'!$H$23</f>
        <v>0</v>
      </c>
      <c r="AD32" s="45">
        <f>'liczba dni zwłoki'!$I$23</f>
        <v>36</v>
      </c>
      <c r="AE32" s="45">
        <v>0</v>
      </c>
    </row>
    <row r="33" spans="1:31" ht="16.5" thickTop="1" thickBot="1" x14ac:dyDescent="0.3">
      <c r="A33" s="30">
        <v>10</v>
      </c>
      <c r="B33" s="1" t="s">
        <v>36</v>
      </c>
      <c r="C33" s="2">
        <v>38</v>
      </c>
      <c r="D33" s="22">
        <v>6</v>
      </c>
      <c r="E33" s="23">
        <f t="shared" si="23"/>
        <v>244</v>
      </c>
      <c r="F33" s="44">
        <f>'liczba dni zwłoki'!$E$14</f>
        <v>181</v>
      </c>
      <c r="G33" s="44">
        <f>'liczba dni zwłoki'!$F$14</f>
        <v>132</v>
      </c>
      <c r="H33" s="47">
        <f t="shared" si="13"/>
        <v>19</v>
      </c>
      <c r="I33" s="45">
        <f>'liczba dni zwłoki'!$H$14</f>
        <v>138</v>
      </c>
      <c r="J33" s="45">
        <f>'liczba dni zwłoki'!$I$14</f>
        <v>130</v>
      </c>
      <c r="K33" s="46">
        <f t="shared" si="14"/>
        <v>16</v>
      </c>
      <c r="L33" s="156">
        <f t="shared" si="24"/>
        <v>1.0655737704918034</v>
      </c>
      <c r="M33" s="157">
        <f t="shared" si="16"/>
        <v>228.98461538461538</v>
      </c>
      <c r="N33" s="158">
        <f t="shared" si="17"/>
        <v>15.015384615384619</v>
      </c>
      <c r="O33" s="158">
        <f t="shared" si="18"/>
        <v>244</v>
      </c>
      <c r="P33" s="158">
        <f>O33-Q33</f>
        <v>58.307661868658215</v>
      </c>
      <c r="Q33" s="158">
        <f>N34</f>
        <v>185.69233813134178</v>
      </c>
      <c r="X33" s="24" t="s">
        <v>47</v>
      </c>
      <c r="Y33" s="33">
        <f>SUM(Y24:Y32)</f>
        <v>2592</v>
      </c>
      <c r="Z33" s="33"/>
      <c r="AA33" s="33"/>
      <c r="AB33" s="34">
        <f>SUM(AB24:AB32)</f>
        <v>85</v>
      </c>
      <c r="AC33" s="34"/>
      <c r="AD33" s="34"/>
      <c r="AE33" s="34">
        <f>SUM(AE24:AE32)</f>
        <v>68</v>
      </c>
    </row>
    <row r="34" spans="1:31" ht="16.5" thickTop="1" thickBot="1" x14ac:dyDescent="0.3">
      <c r="A34" s="12"/>
      <c r="B34" s="13"/>
      <c r="C34" s="14"/>
      <c r="D34" s="24" t="s">
        <v>47</v>
      </c>
      <c r="E34" s="35">
        <f>SUM(E24:E33)</f>
        <v>2390</v>
      </c>
      <c r="F34" s="35"/>
      <c r="G34" s="35"/>
      <c r="H34" s="25">
        <f>SUM(H24:H33)</f>
        <v>277</v>
      </c>
      <c r="I34" s="25"/>
      <c r="J34" s="25"/>
      <c r="K34" s="25">
        <f t="shared" ref="K34" si="25">SUM(K24:K33)</f>
        <v>202</v>
      </c>
      <c r="L34" s="155"/>
      <c r="M34" s="159">
        <f>SUM(M24:M33)</f>
        <v>2204.3076618686582</v>
      </c>
      <c r="N34" s="159">
        <f t="shared" si="17"/>
        <v>185.69233813134178</v>
      </c>
      <c r="O34" s="159">
        <f t="shared" si="18"/>
        <v>2390</v>
      </c>
      <c r="P34" s="159">
        <f>SUM(P24:P33)</f>
        <v>2204.3076618686582</v>
      </c>
      <c r="Q34" s="159">
        <f>SUM(Q24:Q33)</f>
        <v>185.69233813134178</v>
      </c>
    </row>
    <row r="35" spans="1:31" ht="15.75" thickTop="1" x14ac:dyDescent="0.25"/>
  </sheetData>
  <mergeCells count="56">
    <mergeCell ref="A22:A23"/>
    <mergeCell ref="B22:B23"/>
    <mergeCell ref="C22:D22"/>
    <mergeCell ref="K5:K6"/>
    <mergeCell ref="K22:K23"/>
    <mergeCell ref="I21:K21"/>
    <mergeCell ref="A5:A6"/>
    <mergeCell ref="B5:B6"/>
    <mergeCell ref="C5:D5"/>
    <mergeCell ref="F22:G22"/>
    <mergeCell ref="I22:J22"/>
    <mergeCell ref="H5:H6"/>
    <mergeCell ref="F5:G5"/>
    <mergeCell ref="I5:J5"/>
    <mergeCell ref="AC4:AE4"/>
    <mergeCell ref="AC21:AE21"/>
    <mergeCell ref="AE5:AE6"/>
    <mergeCell ref="Z4:AB4"/>
    <mergeCell ref="F4:H4"/>
    <mergeCell ref="I4:K4"/>
    <mergeCell ref="AC5:AD5"/>
    <mergeCell ref="AB5:AB6"/>
    <mergeCell ref="Z21:AB21"/>
    <mergeCell ref="S5:S6"/>
    <mergeCell ref="T5:T6"/>
    <mergeCell ref="U5:X5"/>
    <mergeCell ref="Y5:Y6"/>
    <mergeCell ref="Z5:AA5"/>
    <mergeCell ref="L5:L6"/>
    <mergeCell ref="M5:M6"/>
    <mergeCell ref="A2:K2"/>
    <mergeCell ref="S2:AE2"/>
    <mergeCell ref="A19:K19"/>
    <mergeCell ref="S19:AE19"/>
    <mergeCell ref="AE22:AE23"/>
    <mergeCell ref="F21:H21"/>
    <mergeCell ref="E22:E23"/>
    <mergeCell ref="E5:E6"/>
    <mergeCell ref="U22:X22"/>
    <mergeCell ref="Y22:Y23"/>
    <mergeCell ref="H22:H23"/>
    <mergeCell ref="Z22:AA22"/>
    <mergeCell ref="AC22:AD22"/>
    <mergeCell ref="S22:S23"/>
    <mergeCell ref="T22:T23"/>
    <mergeCell ref="AB22:AB23"/>
    <mergeCell ref="N5:N6"/>
    <mergeCell ref="O5:O6"/>
    <mergeCell ref="P5:P6"/>
    <mergeCell ref="Q5:Q6"/>
    <mergeCell ref="L22:L23"/>
    <mergeCell ref="M22:M23"/>
    <mergeCell ref="N22:N23"/>
    <mergeCell ref="O22:O23"/>
    <mergeCell ref="P22:P23"/>
    <mergeCell ref="Q22:Q23"/>
  </mergeCells>
  <phoneticPr fontId="2" type="noConversion"/>
  <pageMargins left="0.31496062992125984" right="0.31496062992125984" top="1.7322834645669292" bottom="1.5354330708661419" header="0.31496062992125984" footer="0.31496062992125984"/>
  <pageSetup paperSize="9" orientation="landscape" horizontalDpi="4294967293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F205"/>
  <sheetViews>
    <sheetView topLeftCell="H1" zoomScaleNormal="100" workbookViewId="0">
      <selection activeCell="M5" sqref="M5:R17"/>
    </sheetView>
  </sheetViews>
  <sheetFormatPr defaultRowHeight="15" x14ac:dyDescent="0.25"/>
  <cols>
    <col min="2" max="2" width="3" bestFit="1" customWidth="1"/>
    <col min="3" max="3" width="15.7109375" bestFit="1" customWidth="1"/>
    <col min="4" max="4" width="10.140625" customWidth="1"/>
    <col min="5" max="5" width="10.42578125" customWidth="1"/>
    <col min="6" max="6" width="21.140625" customWidth="1"/>
    <col min="7" max="7" width="11.28515625" customWidth="1"/>
    <col min="8" max="8" width="10.42578125" customWidth="1"/>
    <col min="9" max="9" width="11" customWidth="1"/>
    <col min="10" max="10" width="12.7109375" customWidth="1"/>
    <col min="11" max="11" width="10.5703125" customWidth="1"/>
    <col min="12" max="12" width="10.7109375" customWidth="1"/>
    <col min="13" max="13" width="20.5703125" customWidth="1"/>
    <col min="14" max="16" width="10.7109375" customWidth="1"/>
    <col min="17" max="17" width="14.28515625" customWidth="1"/>
    <col min="18" max="18" width="15.140625" customWidth="1"/>
    <col min="20" max="20" width="5" customWidth="1"/>
    <col min="21" max="21" width="17.85546875" customWidth="1"/>
    <col min="22" max="22" width="10.42578125" customWidth="1"/>
    <col min="23" max="23" width="10.85546875" customWidth="1"/>
    <col min="24" max="24" width="11.7109375" customWidth="1"/>
    <col min="25" max="25" width="10.42578125" customWidth="1"/>
    <col min="26" max="26" width="20.7109375" customWidth="1"/>
    <col min="27" max="27" width="11" customWidth="1"/>
    <col min="28" max="28" width="10.5703125" customWidth="1"/>
    <col min="30" max="30" width="11" customWidth="1"/>
    <col min="31" max="31" width="10.7109375" customWidth="1"/>
    <col min="32" max="32" width="10.140625" customWidth="1"/>
  </cols>
  <sheetData>
    <row r="2" spans="2:32" ht="18.75" x14ac:dyDescent="0.3">
      <c r="B2" s="198" t="s">
        <v>202</v>
      </c>
      <c r="C2" s="198"/>
      <c r="D2" s="198"/>
      <c r="E2" s="198"/>
      <c r="F2" s="198"/>
      <c r="G2" s="198"/>
      <c r="H2" s="198"/>
      <c r="I2" s="198"/>
      <c r="J2" s="198"/>
      <c r="K2" s="198"/>
      <c r="L2" s="198"/>
      <c r="M2" s="134"/>
      <c r="N2" s="134"/>
      <c r="O2" s="134"/>
      <c r="P2" s="134"/>
      <c r="Q2" s="134"/>
      <c r="R2" s="134"/>
      <c r="S2" s="132"/>
      <c r="T2" s="198" t="s">
        <v>202</v>
      </c>
      <c r="U2" s="198"/>
      <c r="V2" s="198"/>
      <c r="W2" s="198"/>
      <c r="X2" s="198"/>
      <c r="Y2" s="198"/>
      <c r="Z2" s="198"/>
      <c r="AA2" s="198"/>
      <c r="AB2" s="198"/>
      <c r="AC2" s="198"/>
      <c r="AD2" s="198"/>
      <c r="AE2" s="198"/>
      <c r="AF2" s="198"/>
    </row>
    <row r="3" spans="2:32" ht="15.75" thickBot="1" x14ac:dyDescent="0.3">
      <c r="D3" s="127"/>
      <c r="E3" s="127"/>
      <c r="I3" s="11"/>
      <c r="J3" s="11"/>
      <c r="K3" s="11"/>
      <c r="L3" s="11"/>
      <c r="M3" s="11"/>
      <c r="N3" s="11"/>
      <c r="O3" s="11"/>
      <c r="P3" s="11"/>
      <c r="Q3" s="11"/>
      <c r="R3" s="11"/>
    </row>
    <row r="4" spans="2:32" ht="31.5" customHeight="1" thickTop="1" thickBot="1" x14ac:dyDescent="0.3">
      <c r="G4" s="187" t="s">
        <v>152</v>
      </c>
      <c r="H4" s="188"/>
      <c r="I4" s="189"/>
      <c r="J4" s="174" t="s">
        <v>151</v>
      </c>
      <c r="K4" s="175"/>
      <c r="L4" s="176"/>
      <c r="M4" s="153"/>
      <c r="N4" s="153"/>
      <c r="O4" s="153"/>
      <c r="P4" s="153"/>
      <c r="Q4" s="153"/>
      <c r="R4" s="153"/>
      <c r="AA4" s="187" t="s">
        <v>152</v>
      </c>
      <c r="AB4" s="188"/>
      <c r="AC4" s="189"/>
      <c r="AD4" s="174" t="s">
        <v>151</v>
      </c>
      <c r="AE4" s="175"/>
      <c r="AF4" s="176"/>
    </row>
    <row r="5" spans="2:32" ht="46.5" customHeight="1" thickTop="1" thickBot="1" x14ac:dyDescent="0.3">
      <c r="B5" s="177" t="s">
        <v>0</v>
      </c>
      <c r="C5" s="179" t="s">
        <v>1</v>
      </c>
      <c r="D5" s="183" t="s">
        <v>2</v>
      </c>
      <c r="E5" s="184"/>
      <c r="F5" s="181" t="s">
        <v>3</v>
      </c>
      <c r="G5" s="190" t="s">
        <v>38</v>
      </c>
      <c r="H5" s="191"/>
      <c r="I5" s="185" t="s">
        <v>37</v>
      </c>
      <c r="J5" s="192" t="s">
        <v>150</v>
      </c>
      <c r="K5" s="193"/>
      <c r="L5" s="173" t="s">
        <v>48</v>
      </c>
      <c r="M5" s="166" t="s">
        <v>243</v>
      </c>
      <c r="N5" s="168" t="s">
        <v>241</v>
      </c>
      <c r="O5" s="168" t="s">
        <v>185</v>
      </c>
      <c r="P5" s="168" t="s">
        <v>183</v>
      </c>
      <c r="Q5" s="168" t="s">
        <v>244</v>
      </c>
      <c r="R5" s="168" t="s">
        <v>245</v>
      </c>
      <c r="T5" s="177" t="s">
        <v>0</v>
      </c>
      <c r="U5" s="179" t="s">
        <v>1</v>
      </c>
      <c r="V5" s="194" t="s">
        <v>2</v>
      </c>
      <c r="W5" s="195"/>
      <c r="X5" s="195"/>
      <c r="Y5" s="196"/>
      <c r="Z5" s="181" t="s">
        <v>3</v>
      </c>
      <c r="AA5" s="197" t="s">
        <v>38</v>
      </c>
      <c r="AB5" s="197"/>
      <c r="AC5" s="185" t="s">
        <v>37</v>
      </c>
      <c r="AD5" s="192" t="s">
        <v>150</v>
      </c>
      <c r="AE5" s="193"/>
      <c r="AF5" s="171" t="s">
        <v>48</v>
      </c>
    </row>
    <row r="6" spans="2:32" ht="16.5" customHeight="1" thickTop="1" thickBot="1" x14ac:dyDescent="0.3">
      <c r="B6" s="178"/>
      <c r="C6" s="180"/>
      <c r="D6" s="19" t="s">
        <v>4</v>
      </c>
      <c r="E6" s="19" t="s">
        <v>5</v>
      </c>
      <c r="F6" s="182"/>
      <c r="G6" s="78" t="s">
        <v>197</v>
      </c>
      <c r="H6" s="78" t="s">
        <v>198</v>
      </c>
      <c r="I6" s="186"/>
      <c r="J6" s="80" t="s">
        <v>197</v>
      </c>
      <c r="K6" s="79" t="s">
        <v>198</v>
      </c>
      <c r="L6" s="173"/>
      <c r="M6" s="167"/>
      <c r="N6" s="169"/>
      <c r="O6" s="169"/>
      <c r="P6" s="169"/>
      <c r="Q6" s="169"/>
      <c r="R6" s="169"/>
      <c r="T6" s="178"/>
      <c r="U6" s="180"/>
      <c r="V6" s="28" t="s">
        <v>44</v>
      </c>
      <c r="W6" s="19" t="s">
        <v>4</v>
      </c>
      <c r="X6" s="29" t="s">
        <v>45</v>
      </c>
      <c r="Y6" s="19" t="s">
        <v>5</v>
      </c>
      <c r="Z6" s="182"/>
      <c r="AA6" s="78" t="s">
        <v>197</v>
      </c>
      <c r="AB6" s="126" t="s">
        <v>198</v>
      </c>
      <c r="AC6" s="186"/>
      <c r="AD6" s="79" t="s">
        <v>197</v>
      </c>
      <c r="AE6" s="80" t="s">
        <v>198</v>
      </c>
      <c r="AF6" s="172"/>
    </row>
    <row r="7" spans="2:32" ht="16.5" thickTop="1" thickBot="1" x14ac:dyDescent="0.3">
      <c r="B7" s="30">
        <v>1</v>
      </c>
      <c r="C7" s="1" t="s">
        <v>6</v>
      </c>
      <c r="D7" s="2">
        <v>122</v>
      </c>
      <c r="E7" s="2">
        <v>9</v>
      </c>
      <c r="F7" s="20">
        <f>D7*5+E7*9</f>
        <v>691</v>
      </c>
      <c r="G7" s="44">
        <f>'liczba dni zwłoki'!$E$5</f>
        <v>455</v>
      </c>
      <c r="H7" s="44">
        <f>'liczba dni zwłoki'!$F$5</f>
        <v>132</v>
      </c>
      <c r="I7" s="47">
        <f>ROUND(((F7*0.1*G7)/365)+((F7*0.08*H7)/365),0)</f>
        <v>106</v>
      </c>
      <c r="J7" s="45">
        <f>'liczba dni zwłoki'!$H$5</f>
        <v>323</v>
      </c>
      <c r="K7" s="45">
        <f>'liczba dni zwłoki'!$I$5</f>
        <v>130</v>
      </c>
      <c r="L7" s="46">
        <f>ROUND((((F7*0.1*J7)/365)+((F7*0.08*K7)/365)),0)</f>
        <v>81</v>
      </c>
      <c r="M7" s="156">
        <f>(F7+L7)/F7</f>
        <v>1.1172214182344429</v>
      </c>
      <c r="N7" s="157">
        <f>F7/M7</f>
        <v>618.49870466321238</v>
      </c>
      <c r="O7" s="158">
        <f>F7-N7</f>
        <v>72.501295336787621</v>
      </c>
      <c r="P7" s="158">
        <f>N7+O7</f>
        <v>691</v>
      </c>
      <c r="Q7" s="158">
        <f>P7</f>
        <v>691</v>
      </c>
      <c r="R7" s="158"/>
      <c r="T7" s="30">
        <v>11</v>
      </c>
      <c r="U7" s="1" t="s">
        <v>39</v>
      </c>
      <c r="V7" s="122">
        <v>119</v>
      </c>
      <c r="W7" s="81">
        <v>0</v>
      </c>
      <c r="X7" s="122">
        <v>9</v>
      </c>
      <c r="Y7" s="82">
        <v>0</v>
      </c>
      <c r="Z7" s="20">
        <f>V7*6+W7*5+X7*10+Y7*9</f>
        <v>804</v>
      </c>
      <c r="AA7" s="44">
        <f>'liczba dni zwłoki'!$E$15</f>
        <v>149</v>
      </c>
      <c r="AB7" s="44">
        <f>'liczba dni zwłoki'!$F$15</f>
        <v>132</v>
      </c>
      <c r="AC7" s="43">
        <f>ROUND((((Z7*0.1*AA7)/365)+((Z7*0.08*AB7)/365)),0)</f>
        <v>56</v>
      </c>
      <c r="AD7" s="45">
        <f>'liczba dni zwłoki'!$H$15</f>
        <v>106</v>
      </c>
      <c r="AE7" s="45">
        <f>'liczba dni zwłoki'!$I$15</f>
        <v>130</v>
      </c>
      <c r="AF7" s="45">
        <f>ROUND((((Z7*0.1*AD7)/365)+((Z7*0.08*AE7)/365)),0)</f>
        <v>46</v>
      </c>
    </row>
    <row r="8" spans="2:32" ht="16.5" thickTop="1" thickBot="1" x14ac:dyDescent="0.3">
      <c r="B8" s="30">
        <v>2</v>
      </c>
      <c r="C8" s="1" t="s">
        <v>7</v>
      </c>
      <c r="D8" s="2">
        <v>122</v>
      </c>
      <c r="E8" s="2">
        <v>9</v>
      </c>
      <c r="F8" s="20">
        <f>+D8*5+E8*9</f>
        <v>691</v>
      </c>
      <c r="G8" s="44">
        <f>'liczba dni zwłoki'!$E$6</f>
        <v>422</v>
      </c>
      <c r="H8" s="44">
        <f>'liczba dni zwłoki'!$F$6</f>
        <v>132</v>
      </c>
      <c r="I8" s="47">
        <f t="shared" ref="I8:I16" si="0">ROUND(((F8*0.1*G8)/365)+((F8*0.08*H8)/365),0)</f>
        <v>100</v>
      </c>
      <c r="J8" s="45">
        <f>'liczba dni zwłoki'!$H$6</f>
        <v>290</v>
      </c>
      <c r="K8" s="45">
        <f>'liczba dni zwłoki'!$I$6</f>
        <v>130</v>
      </c>
      <c r="L8" s="46">
        <f t="shared" ref="L8:L16" si="1">ROUND((((F8*0.1*J8)/365)+((F8*0.08*K8)/365)),0)</f>
        <v>75</v>
      </c>
      <c r="M8" s="156">
        <f t="shared" ref="M8:M11" si="2">(F8+L8)/F8</f>
        <v>1.1085383502170767</v>
      </c>
      <c r="N8" s="157">
        <f t="shared" ref="N8:N16" si="3">F8/M8</f>
        <v>623.34334203655351</v>
      </c>
      <c r="O8" s="158">
        <f t="shared" ref="O8:O17" si="4">F8-N8</f>
        <v>67.656657963446492</v>
      </c>
      <c r="P8" s="158">
        <f t="shared" ref="P8:P17" si="5">N8+O8</f>
        <v>691</v>
      </c>
      <c r="Q8" s="158">
        <f t="shared" ref="Q8:Q15" si="6">P8</f>
        <v>691</v>
      </c>
      <c r="R8" s="158"/>
      <c r="T8" s="30">
        <v>12</v>
      </c>
      <c r="U8" s="1" t="s">
        <v>40</v>
      </c>
      <c r="V8" s="122">
        <v>118</v>
      </c>
      <c r="W8" s="81">
        <v>0</v>
      </c>
      <c r="X8" s="122">
        <v>9</v>
      </c>
      <c r="Y8" s="82">
        <v>0</v>
      </c>
      <c r="Z8" s="20">
        <f t="shared" ref="Z8:Z15" si="7">V8*6+W8*5+X8*10+Y8*9</f>
        <v>798</v>
      </c>
      <c r="AA8" s="44">
        <f>'liczba dni zwłoki'!$E$16</f>
        <v>120</v>
      </c>
      <c r="AB8" s="44">
        <f>'liczba dni zwłoki'!$F$16</f>
        <v>132</v>
      </c>
      <c r="AC8" s="43">
        <f t="shared" ref="AC8:AC14" si="8">ROUND((((Z8*0.1*AA8)/365)+((Z8*0.08*AB8)/365)),0)</f>
        <v>49</v>
      </c>
      <c r="AD8" s="45">
        <f>'liczba dni zwłoki'!$H$16</f>
        <v>77</v>
      </c>
      <c r="AE8" s="45">
        <f>'liczba dni zwłoki'!$I$16</f>
        <v>130</v>
      </c>
      <c r="AF8" s="45">
        <f t="shared" ref="AF8:AF14" si="9">ROUND((((Z8*0.1*AD8)/365)+((Z8*0.08*AE8)/365)),0)</f>
        <v>40</v>
      </c>
    </row>
    <row r="9" spans="2:32" ht="16.5" thickTop="1" thickBot="1" x14ac:dyDescent="0.3">
      <c r="B9" s="30">
        <v>3</v>
      </c>
      <c r="C9" s="1" t="s">
        <v>8</v>
      </c>
      <c r="D9" s="2">
        <v>121</v>
      </c>
      <c r="E9" s="2">
        <v>9</v>
      </c>
      <c r="F9" s="20">
        <f>D9*5+E9*9</f>
        <v>686</v>
      </c>
      <c r="G9" s="44">
        <f>'liczba dni zwłoki'!$E$7</f>
        <v>393</v>
      </c>
      <c r="H9" s="44">
        <f>'liczba dni zwłoki'!$F$7</f>
        <v>132</v>
      </c>
      <c r="I9" s="47">
        <f t="shared" si="0"/>
        <v>94</v>
      </c>
      <c r="J9" s="45">
        <f>'liczba dni zwłoki'!$H$7</f>
        <v>261</v>
      </c>
      <c r="K9" s="45">
        <f>'liczba dni zwłoki'!$I$7</f>
        <v>130</v>
      </c>
      <c r="L9" s="46">
        <f t="shared" si="1"/>
        <v>69</v>
      </c>
      <c r="M9" s="156">
        <f t="shared" si="2"/>
        <v>1.1005830903790088</v>
      </c>
      <c r="N9" s="157">
        <f t="shared" si="3"/>
        <v>623.30596026490059</v>
      </c>
      <c r="O9" s="158">
        <f t="shared" si="4"/>
        <v>62.694039735099409</v>
      </c>
      <c r="P9" s="158">
        <f t="shared" si="5"/>
        <v>686</v>
      </c>
      <c r="Q9" s="158">
        <f t="shared" si="6"/>
        <v>686</v>
      </c>
      <c r="R9" s="158"/>
      <c r="T9" s="30">
        <v>13</v>
      </c>
      <c r="U9" s="1" t="s">
        <v>41</v>
      </c>
      <c r="V9" s="122">
        <v>118</v>
      </c>
      <c r="W9" s="81">
        <v>0</v>
      </c>
      <c r="X9" s="122">
        <v>9</v>
      </c>
      <c r="Y9" s="82">
        <v>0</v>
      </c>
      <c r="Z9" s="20">
        <f t="shared" si="7"/>
        <v>798</v>
      </c>
      <c r="AA9" s="44">
        <f>'liczba dni zwłoki'!$E$17</f>
        <v>90</v>
      </c>
      <c r="AB9" s="44">
        <f>'liczba dni zwłoki'!$F$17</f>
        <v>132</v>
      </c>
      <c r="AC9" s="43">
        <f t="shared" si="8"/>
        <v>43</v>
      </c>
      <c r="AD9" s="45">
        <f>'liczba dni zwłoki'!$H$17</f>
        <v>47</v>
      </c>
      <c r="AE9" s="45">
        <f>'liczba dni zwłoki'!$I$17</f>
        <v>130</v>
      </c>
      <c r="AF9" s="45">
        <f t="shared" si="9"/>
        <v>33</v>
      </c>
    </row>
    <row r="10" spans="2:32" ht="16.5" thickTop="1" thickBot="1" x14ac:dyDescent="0.3">
      <c r="B10" s="30">
        <v>4</v>
      </c>
      <c r="C10" s="1" t="s">
        <v>9</v>
      </c>
      <c r="D10" s="2">
        <v>121</v>
      </c>
      <c r="E10" s="2">
        <v>9</v>
      </c>
      <c r="F10" s="20">
        <f>D10*5+E10*9</f>
        <v>686</v>
      </c>
      <c r="G10" s="44">
        <f>'liczba dni zwłoki'!$E$8</f>
        <v>363</v>
      </c>
      <c r="H10" s="44">
        <f>'liczba dni zwłoki'!$F$8</f>
        <v>132</v>
      </c>
      <c r="I10" s="47">
        <f t="shared" si="0"/>
        <v>88</v>
      </c>
      <c r="J10" s="45">
        <f>'liczba dni zwłoki'!$H$8</f>
        <v>231</v>
      </c>
      <c r="K10" s="45">
        <f>'liczba dni zwłoki'!$I$8</f>
        <v>130</v>
      </c>
      <c r="L10" s="46">
        <f t="shared" si="1"/>
        <v>63</v>
      </c>
      <c r="M10" s="156">
        <f t="shared" si="2"/>
        <v>1.0918367346938775</v>
      </c>
      <c r="N10" s="157">
        <f t="shared" si="3"/>
        <v>628.29906542056074</v>
      </c>
      <c r="O10" s="158">
        <f t="shared" si="4"/>
        <v>57.700934579439263</v>
      </c>
      <c r="P10" s="158">
        <f t="shared" si="5"/>
        <v>686</v>
      </c>
      <c r="Q10" s="158">
        <f t="shared" si="6"/>
        <v>686</v>
      </c>
      <c r="R10" s="158"/>
      <c r="T10" s="30">
        <v>14</v>
      </c>
      <c r="U10" s="1" t="s">
        <v>42</v>
      </c>
      <c r="V10" s="122">
        <v>117</v>
      </c>
      <c r="W10" s="81">
        <v>0</v>
      </c>
      <c r="X10" s="122">
        <v>9</v>
      </c>
      <c r="Y10" s="82">
        <v>0</v>
      </c>
      <c r="Z10" s="20">
        <f t="shared" si="7"/>
        <v>792</v>
      </c>
      <c r="AA10" s="44">
        <f>'liczba dni zwłoki'!$E$18</f>
        <v>58</v>
      </c>
      <c r="AB10" s="44">
        <f>'liczba dni zwłoki'!$F$18</f>
        <v>132</v>
      </c>
      <c r="AC10" s="43">
        <f t="shared" si="8"/>
        <v>35</v>
      </c>
      <c r="AD10" s="45">
        <f>'liczba dni zwłoki'!$H$18</f>
        <v>15</v>
      </c>
      <c r="AE10" s="45">
        <f>'liczba dni zwłoki'!$I$18</f>
        <v>130</v>
      </c>
      <c r="AF10" s="45">
        <f t="shared" si="9"/>
        <v>26</v>
      </c>
    </row>
    <row r="11" spans="2:32" ht="16.5" thickTop="1" thickBot="1" x14ac:dyDescent="0.3">
      <c r="B11" s="30">
        <v>5</v>
      </c>
      <c r="C11" s="1" t="s">
        <v>10</v>
      </c>
      <c r="D11" s="2">
        <v>121</v>
      </c>
      <c r="E11" s="2">
        <v>9</v>
      </c>
      <c r="F11" s="20">
        <f t="shared" ref="F11:F16" si="10">D11*5+E11*9</f>
        <v>686</v>
      </c>
      <c r="G11" s="44">
        <f>'liczba dni zwłoki'!$E$9</f>
        <v>330</v>
      </c>
      <c r="H11" s="44">
        <f>'liczba dni zwłoki'!$F$9</f>
        <v>132</v>
      </c>
      <c r="I11" s="47">
        <f t="shared" si="0"/>
        <v>82</v>
      </c>
      <c r="J11" s="45">
        <f>'liczba dni zwłoki'!$H$9</f>
        <v>198</v>
      </c>
      <c r="K11" s="45">
        <f>'liczba dni zwłoki'!$I$9</f>
        <v>130</v>
      </c>
      <c r="L11" s="46">
        <f t="shared" si="1"/>
        <v>57</v>
      </c>
      <c r="M11" s="156">
        <f t="shared" si="2"/>
        <v>1.0830903790087463</v>
      </c>
      <c r="N11" s="157">
        <f t="shared" si="3"/>
        <v>633.3728129205922</v>
      </c>
      <c r="O11" s="158">
        <f t="shared" si="4"/>
        <v>52.627187079407804</v>
      </c>
      <c r="P11" s="158">
        <f t="shared" si="5"/>
        <v>686</v>
      </c>
      <c r="Q11" s="158">
        <f t="shared" si="6"/>
        <v>686</v>
      </c>
      <c r="R11" s="158"/>
      <c r="T11" s="30">
        <v>15</v>
      </c>
      <c r="U11" s="1" t="s">
        <v>43</v>
      </c>
      <c r="V11" s="122">
        <v>120</v>
      </c>
      <c r="W11" s="81">
        <v>0</v>
      </c>
      <c r="X11" s="122">
        <v>6</v>
      </c>
      <c r="Y11" s="82">
        <v>0</v>
      </c>
      <c r="Z11" s="20">
        <f t="shared" si="7"/>
        <v>780</v>
      </c>
      <c r="AA11" s="44">
        <f>'liczba dni zwłoki'!$E$19</f>
        <v>28</v>
      </c>
      <c r="AB11" s="44">
        <f>'liczba dni zwłoki'!$F$19</f>
        <v>132</v>
      </c>
      <c r="AC11" s="43">
        <f t="shared" si="8"/>
        <v>29</v>
      </c>
      <c r="AD11" s="45">
        <f>'liczba dni zwłoki'!$H$19</f>
        <v>0</v>
      </c>
      <c r="AE11" s="45">
        <f>'liczba dni zwłoki'!$I$19</f>
        <v>130</v>
      </c>
      <c r="AF11" s="45">
        <f t="shared" si="9"/>
        <v>22</v>
      </c>
    </row>
    <row r="12" spans="2:32" ht="16.5" thickTop="1" thickBot="1" x14ac:dyDescent="0.3">
      <c r="B12" s="30">
        <v>6</v>
      </c>
      <c r="C12" s="1" t="s">
        <v>11</v>
      </c>
      <c r="D12" s="2">
        <v>121</v>
      </c>
      <c r="E12" s="2">
        <v>9</v>
      </c>
      <c r="F12" s="20">
        <f t="shared" si="10"/>
        <v>686</v>
      </c>
      <c r="G12" s="44">
        <f>'liczba dni zwłoki'!$E$10</f>
        <v>302</v>
      </c>
      <c r="H12" s="44">
        <f>'liczba dni zwłoki'!$F$10</f>
        <v>132</v>
      </c>
      <c r="I12" s="47">
        <f t="shared" si="0"/>
        <v>77</v>
      </c>
      <c r="J12" s="45">
        <f>'liczba dni zwłoki'!$H$10</f>
        <v>170</v>
      </c>
      <c r="K12" s="45">
        <f>'liczba dni zwłoki'!$I$10</f>
        <v>130</v>
      </c>
      <c r="L12" s="46">
        <f t="shared" si="1"/>
        <v>51</v>
      </c>
      <c r="M12" s="156">
        <f>(F12+L12)/F12</f>
        <v>1.0743440233236152</v>
      </c>
      <c r="N12" s="157">
        <f t="shared" si="3"/>
        <v>638.52917232021707</v>
      </c>
      <c r="O12" s="158">
        <f t="shared" si="4"/>
        <v>47.470827679782928</v>
      </c>
      <c r="P12" s="158">
        <f t="shared" si="5"/>
        <v>686</v>
      </c>
      <c r="Q12" s="158">
        <f t="shared" si="6"/>
        <v>686</v>
      </c>
      <c r="R12" s="158"/>
      <c r="T12" s="30">
        <v>16</v>
      </c>
      <c r="U12" s="1" t="s">
        <v>188</v>
      </c>
      <c r="V12" s="122">
        <v>123</v>
      </c>
      <c r="W12" s="81">
        <v>0</v>
      </c>
      <c r="X12" s="122">
        <v>6</v>
      </c>
      <c r="Y12" s="82">
        <v>0</v>
      </c>
      <c r="Z12" s="20">
        <f t="shared" si="7"/>
        <v>798</v>
      </c>
      <c r="AA12" s="44">
        <f>'liczba dni zwłoki'!$E$20</f>
        <v>0</v>
      </c>
      <c r="AB12" s="44">
        <f>'liczba dni zwłoki'!$F$20</f>
        <v>130</v>
      </c>
      <c r="AC12" s="43">
        <f t="shared" si="8"/>
        <v>23</v>
      </c>
      <c r="AD12" s="45">
        <f>'liczba dni zwłoki'!$H$20</f>
        <v>0</v>
      </c>
      <c r="AE12" s="45">
        <f>'liczba dni zwłoki'!$I$20</f>
        <v>129</v>
      </c>
      <c r="AF12" s="45">
        <f t="shared" si="9"/>
        <v>23</v>
      </c>
    </row>
    <row r="13" spans="2:32" ht="16.5" thickTop="1" thickBot="1" x14ac:dyDescent="0.3">
      <c r="B13" s="30">
        <v>7</v>
      </c>
      <c r="C13" s="1" t="s">
        <v>12</v>
      </c>
      <c r="D13" s="2">
        <v>121</v>
      </c>
      <c r="E13" s="2">
        <v>9</v>
      </c>
      <c r="F13" s="20">
        <f t="shared" si="10"/>
        <v>686</v>
      </c>
      <c r="G13" s="44">
        <f>'liczba dni zwłoki'!$E$11</f>
        <v>271</v>
      </c>
      <c r="H13" s="44">
        <f>'liczba dni zwłoki'!$F$11</f>
        <v>132</v>
      </c>
      <c r="I13" s="47">
        <f t="shared" si="0"/>
        <v>71</v>
      </c>
      <c r="J13" s="45">
        <f>'liczba dni zwłoki'!$H$11</f>
        <v>144</v>
      </c>
      <c r="K13" s="45">
        <f>'liczba dni zwłoki'!$I$11</f>
        <v>130</v>
      </c>
      <c r="L13" s="46">
        <f t="shared" si="1"/>
        <v>47</v>
      </c>
      <c r="M13" s="156">
        <f t="shared" ref="M13:M16" si="11">(F13+L13)/F13</f>
        <v>1.0685131195335278</v>
      </c>
      <c r="N13" s="157">
        <f t="shared" si="3"/>
        <v>642.01364256480213</v>
      </c>
      <c r="O13" s="158">
        <f t="shared" si="4"/>
        <v>43.986357435197874</v>
      </c>
      <c r="P13" s="158">
        <f t="shared" si="5"/>
        <v>686</v>
      </c>
      <c r="Q13" s="158">
        <f t="shared" si="6"/>
        <v>686</v>
      </c>
      <c r="R13" s="158"/>
      <c r="T13" s="30">
        <v>17</v>
      </c>
      <c r="U13" s="1" t="s">
        <v>189</v>
      </c>
      <c r="V13" s="122">
        <v>121</v>
      </c>
      <c r="W13" s="81">
        <v>0</v>
      </c>
      <c r="X13" s="122">
        <v>6</v>
      </c>
      <c r="Y13" s="82">
        <v>0</v>
      </c>
      <c r="Z13" s="20">
        <f t="shared" si="7"/>
        <v>786</v>
      </c>
      <c r="AA13" s="44">
        <f>'liczba dni zwłoki'!$E$21</f>
        <v>0</v>
      </c>
      <c r="AB13" s="44">
        <f>'liczba dni zwłoki'!$F$21</f>
        <v>99</v>
      </c>
      <c r="AC13" s="43">
        <f t="shared" si="8"/>
        <v>17</v>
      </c>
      <c r="AD13" s="45">
        <f>'liczba dni zwłoki'!$H$21</f>
        <v>0</v>
      </c>
      <c r="AE13" s="45">
        <f>'liczba dni zwłoki'!$I$21</f>
        <v>99</v>
      </c>
      <c r="AF13" s="45">
        <f t="shared" si="9"/>
        <v>17</v>
      </c>
    </row>
    <row r="14" spans="2:32" ht="16.5" thickTop="1" thickBot="1" x14ac:dyDescent="0.3">
      <c r="B14" s="30">
        <v>8</v>
      </c>
      <c r="C14" s="1" t="s">
        <v>13</v>
      </c>
      <c r="D14" s="2">
        <v>121</v>
      </c>
      <c r="E14" s="2">
        <v>9</v>
      </c>
      <c r="F14" s="20">
        <f t="shared" si="10"/>
        <v>686</v>
      </c>
      <c r="G14" s="44">
        <f>'liczba dni zwłoki'!$E$12</f>
        <v>240</v>
      </c>
      <c r="H14" s="44">
        <f>'liczba dni zwłoki'!$F$12</f>
        <v>132</v>
      </c>
      <c r="I14" s="47">
        <f t="shared" si="0"/>
        <v>65</v>
      </c>
      <c r="J14" s="45">
        <f>'liczba dni zwłoki'!$H$12</f>
        <v>144</v>
      </c>
      <c r="K14" s="45">
        <f>'liczba dni zwłoki'!$I$12</f>
        <v>130</v>
      </c>
      <c r="L14" s="46">
        <f t="shared" si="1"/>
        <v>47</v>
      </c>
      <c r="M14" s="156">
        <f t="shared" si="11"/>
        <v>1.0685131195335278</v>
      </c>
      <c r="N14" s="157">
        <f t="shared" si="3"/>
        <v>642.01364256480213</v>
      </c>
      <c r="O14" s="158">
        <f t="shared" si="4"/>
        <v>43.986357435197874</v>
      </c>
      <c r="P14" s="158">
        <f t="shared" si="5"/>
        <v>686</v>
      </c>
      <c r="Q14" s="158">
        <f t="shared" si="6"/>
        <v>686</v>
      </c>
      <c r="R14" s="158"/>
      <c r="T14" s="30">
        <v>18</v>
      </c>
      <c r="U14" s="1" t="s">
        <v>190</v>
      </c>
      <c r="V14" s="122">
        <v>123</v>
      </c>
      <c r="W14" s="81">
        <v>0</v>
      </c>
      <c r="X14" s="122">
        <v>6</v>
      </c>
      <c r="Y14" s="82">
        <v>0</v>
      </c>
      <c r="Z14" s="20">
        <f t="shared" si="7"/>
        <v>798</v>
      </c>
      <c r="AA14" s="44">
        <f>'liczba dni zwłoki'!$E$22</f>
        <v>0</v>
      </c>
      <c r="AB14" s="44">
        <f>'liczba dni zwłoki'!$F$22</f>
        <v>69</v>
      </c>
      <c r="AC14" s="43">
        <f t="shared" si="8"/>
        <v>12</v>
      </c>
      <c r="AD14" s="45">
        <f>'liczba dni zwłoki'!$H$22</f>
        <v>0</v>
      </c>
      <c r="AE14" s="45">
        <f>'liczba dni zwłoki'!$I$22</f>
        <v>69</v>
      </c>
      <c r="AF14" s="45">
        <f t="shared" si="9"/>
        <v>12</v>
      </c>
    </row>
    <row r="15" spans="2:32" ht="16.5" thickTop="1" thickBot="1" x14ac:dyDescent="0.3">
      <c r="B15" s="30">
        <v>9</v>
      </c>
      <c r="C15" s="1" t="s">
        <v>14</v>
      </c>
      <c r="D15" s="2">
        <v>118</v>
      </c>
      <c r="E15" s="2">
        <v>9</v>
      </c>
      <c r="F15" s="20">
        <f t="shared" si="10"/>
        <v>671</v>
      </c>
      <c r="G15" s="44">
        <f>'liczba dni zwłoki'!$E$13</f>
        <v>212</v>
      </c>
      <c r="H15" s="44">
        <f>'liczba dni zwłoki'!$F$13</f>
        <v>132</v>
      </c>
      <c r="I15" s="47">
        <f t="shared" si="0"/>
        <v>58</v>
      </c>
      <c r="J15" s="45">
        <f>'liczba dni zwłoki'!$H$13</f>
        <v>144</v>
      </c>
      <c r="K15" s="45">
        <f>'liczba dni zwłoki'!$I$13</f>
        <v>130</v>
      </c>
      <c r="L15" s="46">
        <f t="shared" si="1"/>
        <v>46</v>
      </c>
      <c r="M15" s="156">
        <f t="shared" si="11"/>
        <v>1.0685543964232489</v>
      </c>
      <c r="N15" s="157">
        <f t="shared" si="3"/>
        <v>627.95118549511858</v>
      </c>
      <c r="O15" s="158">
        <f t="shared" si="4"/>
        <v>43.04881450488142</v>
      </c>
      <c r="P15" s="158">
        <f t="shared" si="5"/>
        <v>671</v>
      </c>
      <c r="Q15" s="158">
        <f t="shared" si="6"/>
        <v>671</v>
      </c>
      <c r="R15" s="158"/>
      <c r="T15" s="30">
        <v>19</v>
      </c>
      <c r="U15" s="1" t="s">
        <v>240</v>
      </c>
      <c r="V15" s="17">
        <v>123</v>
      </c>
      <c r="W15" s="17">
        <v>0</v>
      </c>
      <c r="X15" s="2">
        <v>6</v>
      </c>
      <c r="Y15" s="2">
        <v>0</v>
      </c>
      <c r="Z15" s="20">
        <f t="shared" si="7"/>
        <v>798</v>
      </c>
      <c r="AA15" s="44">
        <f>'liczba dni zwłoki'!$E$23</f>
        <v>0</v>
      </c>
      <c r="AB15" s="44">
        <f>'liczba dni zwłoki'!$F$23</f>
        <v>36</v>
      </c>
      <c r="AC15" s="43">
        <v>0</v>
      </c>
      <c r="AD15" s="45">
        <f>'liczba dni zwłoki'!$H$23</f>
        <v>0</v>
      </c>
      <c r="AE15" s="45">
        <f>'liczba dni zwłoki'!$I$23</f>
        <v>36</v>
      </c>
      <c r="AF15" s="45">
        <v>0</v>
      </c>
    </row>
    <row r="16" spans="2:32" ht="16.5" thickTop="1" thickBot="1" x14ac:dyDescent="0.3">
      <c r="B16" s="30">
        <v>10</v>
      </c>
      <c r="C16" s="1" t="s">
        <v>36</v>
      </c>
      <c r="D16" s="2">
        <v>118</v>
      </c>
      <c r="E16" s="22">
        <v>9</v>
      </c>
      <c r="F16" s="23">
        <f t="shared" si="10"/>
        <v>671</v>
      </c>
      <c r="G16" s="44">
        <f>'liczba dni zwłoki'!$E$14</f>
        <v>181</v>
      </c>
      <c r="H16" s="44">
        <f>'liczba dni zwłoki'!$F$14</f>
        <v>132</v>
      </c>
      <c r="I16" s="47">
        <f t="shared" si="0"/>
        <v>53</v>
      </c>
      <c r="J16" s="45">
        <f>'liczba dni zwłoki'!$H$14</f>
        <v>138</v>
      </c>
      <c r="K16" s="45">
        <f>'liczba dni zwłoki'!$I$14</f>
        <v>130</v>
      </c>
      <c r="L16" s="46">
        <f t="shared" si="1"/>
        <v>44</v>
      </c>
      <c r="M16" s="156">
        <f t="shared" si="11"/>
        <v>1.0655737704918034</v>
      </c>
      <c r="N16" s="157">
        <f t="shared" si="3"/>
        <v>629.70769230769224</v>
      </c>
      <c r="O16" s="158">
        <f t="shared" si="4"/>
        <v>41.292307692307759</v>
      </c>
      <c r="P16" s="158">
        <f t="shared" si="5"/>
        <v>671</v>
      </c>
      <c r="Q16" s="158">
        <f>P16-R16</f>
        <v>138.03522055845224</v>
      </c>
      <c r="R16" s="158">
        <f>O17</f>
        <v>532.96477944154776</v>
      </c>
      <c r="Y16" s="24" t="s">
        <v>47</v>
      </c>
      <c r="Z16" s="33">
        <f>SUM(Z7:Z15)</f>
        <v>7152</v>
      </c>
      <c r="AA16" s="33"/>
      <c r="AB16" s="33"/>
      <c r="AC16" s="34">
        <f>SUM(AC7:AC15)</f>
        <v>264</v>
      </c>
      <c r="AD16" s="34"/>
      <c r="AE16" s="34"/>
      <c r="AF16" s="34">
        <f>SUM(AF7:AF15)</f>
        <v>219</v>
      </c>
    </row>
    <row r="17" spans="2:32" ht="16.5" thickTop="1" thickBot="1" x14ac:dyDescent="0.3">
      <c r="B17" s="12"/>
      <c r="C17" s="13"/>
      <c r="D17" s="14"/>
      <c r="E17" s="24" t="s">
        <v>47</v>
      </c>
      <c r="F17" s="35">
        <f>SUM(F7:F16)</f>
        <v>6840</v>
      </c>
      <c r="G17" s="35"/>
      <c r="H17" s="35"/>
      <c r="I17" s="25">
        <f>SUM(I7:I16)</f>
        <v>794</v>
      </c>
      <c r="J17" s="25"/>
      <c r="K17" s="25"/>
      <c r="L17" s="25">
        <f t="shared" ref="L17" si="12">SUM(L7:L16)</f>
        <v>580</v>
      </c>
      <c r="M17" s="155"/>
      <c r="N17" s="159">
        <f>SUM(N7:N16)</f>
        <v>6307.0352205584522</v>
      </c>
      <c r="O17" s="159">
        <f t="shared" si="4"/>
        <v>532.96477944154776</v>
      </c>
      <c r="P17" s="159">
        <f t="shared" si="5"/>
        <v>6840</v>
      </c>
      <c r="Q17" s="159">
        <f>SUM(Q7:Q16)</f>
        <v>6307.0352205584522</v>
      </c>
      <c r="R17" s="159">
        <f>SUM(R7:R16)</f>
        <v>532.96477944154776</v>
      </c>
    </row>
    <row r="18" spans="2:32" ht="73.5" customHeight="1" thickTop="1" x14ac:dyDescent="0.25"/>
    <row r="19" spans="2:32" ht="18.75" x14ac:dyDescent="0.3">
      <c r="B19" s="198" t="s">
        <v>203</v>
      </c>
      <c r="C19" s="198"/>
      <c r="D19" s="198"/>
      <c r="E19" s="198"/>
      <c r="F19" s="198"/>
      <c r="G19" s="198"/>
      <c r="H19" s="198"/>
      <c r="I19" s="198"/>
      <c r="J19" s="198"/>
      <c r="K19" s="198"/>
      <c r="L19" s="198"/>
      <c r="M19" s="134"/>
      <c r="N19" s="134"/>
      <c r="O19" s="134"/>
      <c r="P19" s="134"/>
      <c r="Q19" s="134"/>
      <c r="R19" s="134"/>
      <c r="S19" s="132"/>
      <c r="T19" s="198" t="s">
        <v>203</v>
      </c>
      <c r="U19" s="198"/>
      <c r="V19" s="198"/>
      <c r="W19" s="198"/>
      <c r="X19" s="198"/>
      <c r="Y19" s="198"/>
      <c r="Z19" s="198"/>
      <c r="AA19" s="198"/>
      <c r="AB19" s="198"/>
      <c r="AC19" s="198"/>
      <c r="AD19" s="198"/>
      <c r="AE19" s="198"/>
      <c r="AF19" s="198"/>
    </row>
    <row r="20" spans="2:32" ht="15.75" thickBot="1" x14ac:dyDescent="0.3">
      <c r="D20" s="127"/>
      <c r="E20" s="127"/>
      <c r="I20" s="11"/>
      <c r="J20" s="11"/>
      <c r="K20" s="11"/>
      <c r="L20" s="11"/>
      <c r="M20" s="11"/>
      <c r="N20" s="11"/>
      <c r="O20" s="11"/>
      <c r="P20" s="11"/>
      <c r="Q20" s="11"/>
      <c r="R20" s="11"/>
    </row>
    <row r="21" spans="2:32" ht="30" customHeight="1" thickTop="1" thickBot="1" x14ac:dyDescent="0.3">
      <c r="G21" s="187" t="s">
        <v>152</v>
      </c>
      <c r="H21" s="188"/>
      <c r="I21" s="189"/>
      <c r="J21" s="174" t="s">
        <v>151</v>
      </c>
      <c r="K21" s="175"/>
      <c r="L21" s="176"/>
      <c r="M21" s="153"/>
      <c r="N21" s="153"/>
      <c r="O21" s="153"/>
      <c r="P21" s="153"/>
      <c r="Q21" s="153"/>
      <c r="R21" s="153"/>
      <c r="AA21" s="187" t="s">
        <v>152</v>
      </c>
      <c r="AB21" s="188"/>
      <c r="AC21" s="189"/>
      <c r="AD21" s="174" t="s">
        <v>151</v>
      </c>
      <c r="AE21" s="175"/>
      <c r="AF21" s="176"/>
    </row>
    <row r="22" spans="2:32" ht="45.75" customHeight="1" thickTop="1" thickBot="1" x14ac:dyDescent="0.3">
      <c r="B22" s="177" t="s">
        <v>0</v>
      </c>
      <c r="C22" s="179" t="s">
        <v>1</v>
      </c>
      <c r="D22" s="183" t="s">
        <v>2</v>
      </c>
      <c r="E22" s="184"/>
      <c r="F22" s="181" t="s">
        <v>3</v>
      </c>
      <c r="G22" s="190" t="s">
        <v>38</v>
      </c>
      <c r="H22" s="191"/>
      <c r="I22" s="185" t="s">
        <v>37</v>
      </c>
      <c r="J22" s="192" t="s">
        <v>150</v>
      </c>
      <c r="K22" s="193"/>
      <c r="L22" s="173" t="s">
        <v>48</v>
      </c>
      <c r="M22" s="166" t="s">
        <v>243</v>
      </c>
      <c r="N22" s="168" t="s">
        <v>241</v>
      </c>
      <c r="O22" s="168" t="s">
        <v>185</v>
      </c>
      <c r="P22" s="168" t="s">
        <v>183</v>
      </c>
      <c r="Q22" s="168" t="s">
        <v>244</v>
      </c>
      <c r="R22" s="168" t="s">
        <v>245</v>
      </c>
      <c r="T22" s="177" t="s">
        <v>0</v>
      </c>
      <c r="U22" s="179" t="s">
        <v>1</v>
      </c>
      <c r="V22" s="194" t="s">
        <v>2</v>
      </c>
      <c r="W22" s="195"/>
      <c r="X22" s="195"/>
      <c r="Y22" s="196"/>
      <c r="Z22" s="181" t="s">
        <v>3</v>
      </c>
      <c r="AA22" s="197" t="s">
        <v>38</v>
      </c>
      <c r="AB22" s="197"/>
      <c r="AC22" s="185" t="s">
        <v>37</v>
      </c>
      <c r="AD22" s="192" t="s">
        <v>150</v>
      </c>
      <c r="AE22" s="193"/>
      <c r="AF22" s="171" t="s">
        <v>48</v>
      </c>
    </row>
    <row r="23" spans="2:32" ht="17.25" customHeight="1" thickTop="1" thickBot="1" x14ac:dyDescent="0.3">
      <c r="B23" s="178"/>
      <c r="C23" s="180"/>
      <c r="D23" s="19" t="s">
        <v>4</v>
      </c>
      <c r="E23" s="19" t="s">
        <v>5</v>
      </c>
      <c r="F23" s="182"/>
      <c r="G23" s="78" t="s">
        <v>197</v>
      </c>
      <c r="H23" s="78" t="s">
        <v>198</v>
      </c>
      <c r="I23" s="186"/>
      <c r="J23" s="80" t="s">
        <v>197</v>
      </c>
      <c r="K23" s="79" t="s">
        <v>198</v>
      </c>
      <c r="L23" s="173"/>
      <c r="M23" s="167"/>
      <c r="N23" s="169"/>
      <c r="O23" s="169"/>
      <c r="P23" s="169"/>
      <c r="Q23" s="169"/>
      <c r="R23" s="169"/>
      <c r="T23" s="178"/>
      <c r="U23" s="180"/>
      <c r="V23" s="28" t="s">
        <v>44</v>
      </c>
      <c r="W23" s="19" t="s">
        <v>4</v>
      </c>
      <c r="X23" s="29" t="s">
        <v>45</v>
      </c>
      <c r="Y23" s="19" t="s">
        <v>5</v>
      </c>
      <c r="Z23" s="182"/>
      <c r="AA23" s="78" t="s">
        <v>197</v>
      </c>
      <c r="AB23" s="126" t="s">
        <v>198</v>
      </c>
      <c r="AC23" s="186"/>
      <c r="AD23" s="79" t="s">
        <v>197</v>
      </c>
      <c r="AE23" s="80" t="s">
        <v>198</v>
      </c>
      <c r="AF23" s="172"/>
    </row>
    <row r="24" spans="2:32" ht="16.5" thickTop="1" thickBot="1" x14ac:dyDescent="0.3">
      <c r="B24" s="30">
        <v>1</v>
      </c>
      <c r="C24" s="1" t="s">
        <v>6</v>
      </c>
      <c r="D24" s="2">
        <v>61</v>
      </c>
      <c r="E24" s="2">
        <v>4</v>
      </c>
      <c r="F24" s="20">
        <f>D24*5+E24*9</f>
        <v>341</v>
      </c>
      <c r="G24" s="44">
        <f>'liczba dni zwłoki'!$E$5</f>
        <v>455</v>
      </c>
      <c r="H24" s="44">
        <f>'liczba dni zwłoki'!$F$5</f>
        <v>132</v>
      </c>
      <c r="I24" s="47">
        <f>ROUND(((F24*0.1*G24)/365)+((F24*0.08*H24)/365),0)</f>
        <v>52</v>
      </c>
      <c r="J24" s="45">
        <f>'liczba dni zwłoki'!$H$5</f>
        <v>323</v>
      </c>
      <c r="K24" s="45">
        <f>'liczba dni zwłoki'!$I$5</f>
        <v>130</v>
      </c>
      <c r="L24" s="46">
        <f>ROUND((((F24*0.1*J24)/365)+((F24*0.08*K24)/365)),0)</f>
        <v>40</v>
      </c>
      <c r="M24" s="156">
        <f>(F24+L24)/F24</f>
        <v>1.1173020527859236</v>
      </c>
      <c r="N24" s="157">
        <f>F24/M24</f>
        <v>305.19947506561681</v>
      </c>
      <c r="O24" s="158">
        <f>F24-N24</f>
        <v>35.800524934383191</v>
      </c>
      <c r="P24" s="158">
        <f>N24+O24</f>
        <v>341</v>
      </c>
      <c r="Q24" s="158">
        <f>P24</f>
        <v>341</v>
      </c>
      <c r="R24" s="158"/>
      <c r="T24" s="30">
        <v>11</v>
      </c>
      <c r="U24" s="1" t="s">
        <v>39</v>
      </c>
      <c r="V24" s="122">
        <v>61</v>
      </c>
      <c r="W24" s="81">
        <v>0</v>
      </c>
      <c r="X24" s="122">
        <v>4</v>
      </c>
      <c r="Y24" s="82">
        <v>0</v>
      </c>
      <c r="Z24" s="20">
        <f>V24*6+W24*5+X24*10+Y24*9</f>
        <v>406</v>
      </c>
      <c r="AA24" s="44">
        <f>'liczba dni zwłoki'!$E$15</f>
        <v>149</v>
      </c>
      <c r="AB24" s="44">
        <f>'liczba dni zwłoki'!$F$15</f>
        <v>132</v>
      </c>
      <c r="AC24" s="43">
        <f>ROUND((((Z24*0.1*AA24)/365)+((Z24*0.08*AB24)/365)),0)</f>
        <v>28</v>
      </c>
      <c r="AD24" s="45">
        <f>'liczba dni zwłoki'!$H$15</f>
        <v>106</v>
      </c>
      <c r="AE24" s="45">
        <f>'liczba dni zwłoki'!$I$15</f>
        <v>130</v>
      </c>
      <c r="AF24" s="45">
        <f>ROUND((((Z24*0.1*AD24)/365)+((Z24*0.08*AE24)/365)),0)</f>
        <v>23</v>
      </c>
    </row>
    <row r="25" spans="2:32" ht="16.5" thickTop="1" thickBot="1" x14ac:dyDescent="0.3">
      <c r="B25" s="30">
        <v>2</v>
      </c>
      <c r="C25" s="1" t="s">
        <v>7</v>
      </c>
      <c r="D25" s="2">
        <v>61</v>
      </c>
      <c r="E25" s="2">
        <v>4</v>
      </c>
      <c r="F25" s="20">
        <f>+D25*5+E25*9</f>
        <v>341</v>
      </c>
      <c r="G25" s="44">
        <f>'liczba dni zwłoki'!$E$6</f>
        <v>422</v>
      </c>
      <c r="H25" s="44">
        <f>'liczba dni zwłoki'!$F$6</f>
        <v>132</v>
      </c>
      <c r="I25" s="47">
        <f t="shared" ref="I25:I33" si="13">ROUND(((F25*0.1*G25)/365)+((F25*0.08*H25)/365),0)</f>
        <v>49</v>
      </c>
      <c r="J25" s="45">
        <f>'liczba dni zwłoki'!$H$6</f>
        <v>290</v>
      </c>
      <c r="K25" s="45">
        <f>'liczba dni zwłoki'!$I$6</f>
        <v>130</v>
      </c>
      <c r="L25" s="46">
        <f t="shared" ref="L25:L33" si="14">ROUND((((F25*0.1*J25)/365)+((F25*0.08*K25)/365)),0)</f>
        <v>37</v>
      </c>
      <c r="M25" s="156">
        <f t="shared" ref="M25:M28" si="15">(F25+L25)/F25</f>
        <v>1.1085043988269794</v>
      </c>
      <c r="N25" s="157">
        <f t="shared" ref="N25:N33" si="16">F25/M25</f>
        <v>307.62169312169317</v>
      </c>
      <c r="O25" s="158">
        <f t="shared" ref="O25:O34" si="17">F25-N25</f>
        <v>33.37830687830683</v>
      </c>
      <c r="P25" s="158">
        <f t="shared" ref="P25:P34" si="18">N25+O25</f>
        <v>341</v>
      </c>
      <c r="Q25" s="158">
        <f t="shared" ref="Q25:Q32" si="19">P25</f>
        <v>341</v>
      </c>
      <c r="R25" s="158"/>
      <c r="T25" s="30">
        <v>12</v>
      </c>
      <c r="U25" s="1" t="s">
        <v>40</v>
      </c>
      <c r="V25" s="122">
        <v>61</v>
      </c>
      <c r="W25" s="81">
        <v>0</v>
      </c>
      <c r="X25" s="122">
        <v>4</v>
      </c>
      <c r="Y25" s="82">
        <v>0</v>
      </c>
      <c r="Z25" s="20">
        <f t="shared" ref="Z25:Z32" si="20">V25*6+W25*5+X25*10+Y25*9</f>
        <v>406</v>
      </c>
      <c r="AA25" s="44">
        <f>'liczba dni zwłoki'!$E$16</f>
        <v>120</v>
      </c>
      <c r="AB25" s="44">
        <f>'liczba dni zwłoki'!$F$16</f>
        <v>132</v>
      </c>
      <c r="AC25" s="43">
        <f t="shared" ref="AC25:AC30" si="21">ROUND((((Z25*0.1*AA25)/365)+((Z25*0.08*AB25)/365)),0)</f>
        <v>25</v>
      </c>
      <c r="AD25" s="45">
        <f>'liczba dni zwłoki'!$H$16</f>
        <v>77</v>
      </c>
      <c r="AE25" s="45">
        <f>'liczba dni zwłoki'!$I$16</f>
        <v>130</v>
      </c>
      <c r="AF25" s="45">
        <f t="shared" ref="AF25:AF30" si="22">ROUND((((Z25*0.1*AD25)/365)+((Z25*0.08*AE25)/365)),0)</f>
        <v>20</v>
      </c>
    </row>
    <row r="26" spans="2:32" ht="16.5" thickTop="1" thickBot="1" x14ac:dyDescent="0.3">
      <c r="B26" s="30">
        <v>3</v>
      </c>
      <c r="C26" s="1" t="s">
        <v>8</v>
      </c>
      <c r="D26" s="2">
        <v>61</v>
      </c>
      <c r="E26" s="2">
        <v>4</v>
      </c>
      <c r="F26" s="20">
        <f>D26*5+E26*9</f>
        <v>341</v>
      </c>
      <c r="G26" s="44">
        <f>'liczba dni zwłoki'!$E$7</f>
        <v>393</v>
      </c>
      <c r="H26" s="44">
        <f>'liczba dni zwłoki'!$F$7</f>
        <v>132</v>
      </c>
      <c r="I26" s="47">
        <f t="shared" si="13"/>
        <v>47</v>
      </c>
      <c r="J26" s="45">
        <f>'liczba dni zwłoki'!$H$7</f>
        <v>261</v>
      </c>
      <c r="K26" s="45">
        <f>'liczba dni zwłoki'!$I$7</f>
        <v>130</v>
      </c>
      <c r="L26" s="46">
        <f t="shared" si="14"/>
        <v>34</v>
      </c>
      <c r="M26" s="156">
        <f t="shared" si="15"/>
        <v>1.0997067448680351</v>
      </c>
      <c r="N26" s="157">
        <f t="shared" si="16"/>
        <v>310.08266666666668</v>
      </c>
      <c r="O26" s="158">
        <f t="shared" si="17"/>
        <v>30.917333333333318</v>
      </c>
      <c r="P26" s="158">
        <f t="shared" si="18"/>
        <v>341</v>
      </c>
      <c r="Q26" s="158">
        <f t="shared" si="19"/>
        <v>341</v>
      </c>
      <c r="R26" s="158"/>
      <c r="T26" s="30">
        <v>13</v>
      </c>
      <c r="U26" s="1" t="s">
        <v>41</v>
      </c>
      <c r="V26" s="122">
        <v>61</v>
      </c>
      <c r="W26" s="81">
        <v>0</v>
      </c>
      <c r="X26" s="122">
        <v>4</v>
      </c>
      <c r="Y26" s="82">
        <v>0</v>
      </c>
      <c r="Z26" s="20">
        <f t="shared" si="20"/>
        <v>406</v>
      </c>
      <c r="AA26" s="44">
        <f>'liczba dni zwłoki'!$E$17</f>
        <v>90</v>
      </c>
      <c r="AB26" s="44">
        <f>'liczba dni zwłoki'!$F$17</f>
        <v>132</v>
      </c>
      <c r="AC26" s="43">
        <f t="shared" si="21"/>
        <v>22</v>
      </c>
      <c r="AD26" s="45">
        <f>'liczba dni zwłoki'!$H$17</f>
        <v>47</v>
      </c>
      <c r="AE26" s="45">
        <f>'liczba dni zwłoki'!$I$17</f>
        <v>130</v>
      </c>
      <c r="AF26" s="45">
        <f t="shared" si="22"/>
        <v>17</v>
      </c>
    </row>
    <row r="27" spans="2:32" ht="16.5" thickTop="1" thickBot="1" x14ac:dyDescent="0.3">
      <c r="B27" s="30">
        <v>4</v>
      </c>
      <c r="C27" s="1" t="s">
        <v>9</v>
      </c>
      <c r="D27" s="2">
        <v>61</v>
      </c>
      <c r="E27" s="2">
        <v>4</v>
      </c>
      <c r="F27" s="20">
        <f>D27*5+E27*9</f>
        <v>341</v>
      </c>
      <c r="G27" s="44">
        <f>'liczba dni zwłoki'!$E$8</f>
        <v>363</v>
      </c>
      <c r="H27" s="44">
        <f>'liczba dni zwłoki'!$F$8</f>
        <v>132</v>
      </c>
      <c r="I27" s="47">
        <f t="shared" si="13"/>
        <v>44</v>
      </c>
      <c r="J27" s="45">
        <f>'liczba dni zwłoki'!$H$8</f>
        <v>231</v>
      </c>
      <c r="K27" s="45">
        <f>'liczba dni zwłoki'!$I$8</f>
        <v>130</v>
      </c>
      <c r="L27" s="46">
        <f t="shared" si="14"/>
        <v>31</v>
      </c>
      <c r="M27" s="156">
        <f t="shared" si="15"/>
        <v>1.0909090909090908</v>
      </c>
      <c r="N27" s="157">
        <f t="shared" si="16"/>
        <v>312.58333333333337</v>
      </c>
      <c r="O27" s="158">
        <f t="shared" si="17"/>
        <v>28.416666666666629</v>
      </c>
      <c r="P27" s="158">
        <f t="shared" si="18"/>
        <v>341</v>
      </c>
      <c r="Q27" s="158">
        <f t="shared" si="19"/>
        <v>341</v>
      </c>
      <c r="R27" s="158"/>
      <c r="T27" s="30">
        <v>14</v>
      </c>
      <c r="U27" s="1" t="s">
        <v>42</v>
      </c>
      <c r="V27" s="122">
        <v>61</v>
      </c>
      <c r="W27" s="81">
        <v>0</v>
      </c>
      <c r="X27" s="122">
        <v>4</v>
      </c>
      <c r="Y27" s="82">
        <v>0</v>
      </c>
      <c r="Z27" s="20">
        <f t="shared" si="20"/>
        <v>406</v>
      </c>
      <c r="AA27" s="44">
        <f>'liczba dni zwłoki'!$E$18</f>
        <v>58</v>
      </c>
      <c r="AB27" s="44">
        <f>'liczba dni zwłoki'!$F$18</f>
        <v>132</v>
      </c>
      <c r="AC27" s="43">
        <f t="shared" si="21"/>
        <v>18</v>
      </c>
      <c r="AD27" s="45">
        <f>'liczba dni zwłoki'!$H$18</f>
        <v>15</v>
      </c>
      <c r="AE27" s="45">
        <f>'liczba dni zwłoki'!$I$18</f>
        <v>130</v>
      </c>
      <c r="AF27" s="45">
        <f t="shared" si="22"/>
        <v>13</v>
      </c>
    </row>
    <row r="28" spans="2:32" ht="16.5" thickTop="1" thickBot="1" x14ac:dyDescent="0.3">
      <c r="B28" s="30">
        <v>5</v>
      </c>
      <c r="C28" s="1" t="s">
        <v>10</v>
      </c>
      <c r="D28" s="2">
        <v>61</v>
      </c>
      <c r="E28" s="2">
        <v>4</v>
      </c>
      <c r="F28" s="20">
        <f t="shared" ref="F28:F33" si="23">D28*5+E28*9</f>
        <v>341</v>
      </c>
      <c r="G28" s="44">
        <f>'liczba dni zwłoki'!$E$9</f>
        <v>330</v>
      </c>
      <c r="H28" s="44">
        <f>'liczba dni zwłoki'!$F$9</f>
        <v>132</v>
      </c>
      <c r="I28" s="47">
        <f t="shared" si="13"/>
        <v>41</v>
      </c>
      <c r="J28" s="45">
        <f>'liczba dni zwłoki'!$H$9</f>
        <v>198</v>
      </c>
      <c r="K28" s="45">
        <f>'liczba dni zwłoki'!$I$9</f>
        <v>130</v>
      </c>
      <c r="L28" s="46">
        <f t="shared" si="14"/>
        <v>28</v>
      </c>
      <c r="M28" s="156">
        <f t="shared" si="15"/>
        <v>1.0821114369501466</v>
      </c>
      <c r="N28" s="157">
        <f t="shared" si="16"/>
        <v>315.1246612466125</v>
      </c>
      <c r="O28" s="158">
        <f t="shared" si="17"/>
        <v>25.875338753387496</v>
      </c>
      <c r="P28" s="158">
        <f t="shared" si="18"/>
        <v>341</v>
      </c>
      <c r="Q28" s="158">
        <f t="shared" si="19"/>
        <v>341</v>
      </c>
      <c r="R28" s="158"/>
      <c r="T28" s="30">
        <v>15</v>
      </c>
      <c r="U28" s="1" t="s">
        <v>43</v>
      </c>
      <c r="V28" s="122">
        <v>60</v>
      </c>
      <c r="W28" s="81">
        <v>0</v>
      </c>
      <c r="X28" s="122">
        <v>4</v>
      </c>
      <c r="Y28" s="82">
        <v>0</v>
      </c>
      <c r="Z28" s="20">
        <f t="shared" si="20"/>
        <v>400</v>
      </c>
      <c r="AA28" s="44">
        <f>'liczba dni zwłoki'!$E$19</f>
        <v>28</v>
      </c>
      <c r="AB28" s="44">
        <f>'liczba dni zwłoki'!$F$19</f>
        <v>132</v>
      </c>
      <c r="AC28" s="43">
        <f t="shared" si="21"/>
        <v>15</v>
      </c>
      <c r="AD28" s="45">
        <f>'liczba dni zwłoki'!$H$19</f>
        <v>0</v>
      </c>
      <c r="AE28" s="45">
        <f>'liczba dni zwłoki'!$I$19</f>
        <v>130</v>
      </c>
      <c r="AF28" s="45">
        <f t="shared" si="22"/>
        <v>11</v>
      </c>
    </row>
    <row r="29" spans="2:32" ht="16.5" thickTop="1" thickBot="1" x14ac:dyDescent="0.3">
      <c r="B29" s="30">
        <v>6</v>
      </c>
      <c r="C29" s="1" t="s">
        <v>11</v>
      </c>
      <c r="D29" s="2">
        <v>61</v>
      </c>
      <c r="E29" s="2">
        <v>4</v>
      </c>
      <c r="F29" s="20">
        <f t="shared" si="23"/>
        <v>341</v>
      </c>
      <c r="G29" s="44">
        <f>'liczba dni zwłoki'!$E$10</f>
        <v>302</v>
      </c>
      <c r="H29" s="44">
        <f>'liczba dni zwłoki'!$F$10</f>
        <v>132</v>
      </c>
      <c r="I29" s="47">
        <f t="shared" si="13"/>
        <v>38</v>
      </c>
      <c r="J29" s="45">
        <f>'liczba dni zwłoki'!$H$10</f>
        <v>170</v>
      </c>
      <c r="K29" s="45">
        <f>'liczba dni zwłoki'!$I$10</f>
        <v>130</v>
      </c>
      <c r="L29" s="46">
        <f t="shared" si="14"/>
        <v>26</v>
      </c>
      <c r="M29" s="156">
        <f>(F29+L29)/F29</f>
        <v>1.0762463343108504</v>
      </c>
      <c r="N29" s="157">
        <f t="shared" si="16"/>
        <v>316.84196185286106</v>
      </c>
      <c r="O29" s="158">
        <f t="shared" si="17"/>
        <v>24.158038147138939</v>
      </c>
      <c r="P29" s="158">
        <f t="shared" si="18"/>
        <v>341</v>
      </c>
      <c r="Q29" s="158">
        <f t="shared" si="19"/>
        <v>341</v>
      </c>
      <c r="R29" s="158"/>
      <c r="T29" s="30">
        <v>16</v>
      </c>
      <c r="U29" s="1" t="s">
        <v>188</v>
      </c>
      <c r="V29" s="122">
        <v>57</v>
      </c>
      <c r="W29" s="81">
        <v>0</v>
      </c>
      <c r="X29" s="122">
        <v>7</v>
      </c>
      <c r="Y29" s="82">
        <v>0</v>
      </c>
      <c r="Z29" s="20">
        <f t="shared" si="20"/>
        <v>412</v>
      </c>
      <c r="AA29" s="44">
        <f>'liczba dni zwłoki'!$E$20</f>
        <v>0</v>
      </c>
      <c r="AB29" s="44">
        <f>'liczba dni zwłoki'!$F$20</f>
        <v>130</v>
      </c>
      <c r="AC29" s="43">
        <f t="shared" si="21"/>
        <v>12</v>
      </c>
      <c r="AD29" s="45">
        <f>'liczba dni zwłoki'!$H$20</f>
        <v>0</v>
      </c>
      <c r="AE29" s="45">
        <f>'liczba dni zwłoki'!$I$20</f>
        <v>129</v>
      </c>
      <c r="AF29" s="45">
        <f t="shared" si="22"/>
        <v>12</v>
      </c>
    </row>
    <row r="30" spans="2:32" ht="16.5" thickTop="1" thickBot="1" x14ac:dyDescent="0.3">
      <c r="B30" s="30">
        <v>7</v>
      </c>
      <c r="C30" s="1" t="s">
        <v>12</v>
      </c>
      <c r="D30" s="2">
        <v>61</v>
      </c>
      <c r="E30" s="2">
        <v>4</v>
      </c>
      <c r="F30" s="20">
        <f t="shared" si="23"/>
        <v>341</v>
      </c>
      <c r="G30" s="44">
        <f>'liczba dni zwłoki'!$E$11</f>
        <v>271</v>
      </c>
      <c r="H30" s="44">
        <f>'liczba dni zwłoki'!$F$11</f>
        <v>132</v>
      </c>
      <c r="I30" s="47">
        <f t="shared" si="13"/>
        <v>35</v>
      </c>
      <c r="J30" s="45">
        <f>'liczba dni zwłoki'!$H$11</f>
        <v>144</v>
      </c>
      <c r="K30" s="45">
        <f>'liczba dni zwłoki'!$I$11</f>
        <v>130</v>
      </c>
      <c r="L30" s="46">
        <f t="shared" si="14"/>
        <v>23</v>
      </c>
      <c r="M30" s="156">
        <f t="shared" ref="M30:M33" si="24">(F30+L30)/F30</f>
        <v>1.0674486803519061</v>
      </c>
      <c r="N30" s="157">
        <f t="shared" si="16"/>
        <v>319.4532967032967</v>
      </c>
      <c r="O30" s="158">
        <f t="shared" si="17"/>
        <v>21.546703296703299</v>
      </c>
      <c r="P30" s="158">
        <f t="shared" si="18"/>
        <v>341</v>
      </c>
      <c r="Q30" s="158">
        <f t="shared" si="19"/>
        <v>341</v>
      </c>
      <c r="R30" s="158"/>
      <c r="T30" s="30">
        <v>17</v>
      </c>
      <c r="U30" s="1" t="s">
        <v>189</v>
      </c>
      <c r="V30" s="122">
        <v>57</v>
      </c>
      <c r="W30" s="81">
        <v>0</v>
      </c>
      <c r="X30" s="122">
        <v>7</v>
      </c>
      <c r="Y30" s="82">
        <v>0</v>
      </c>
      <c r="Z30" s="20">
        <f t="shared" si="20"/>
        <v>412</v>
      </c>
      <c r="AA30" s="44">
        <f>'liczba dni zwłoki'!$E$21</f>
        <v>0</v>
      </c>
      <c r="AB30" s="44">
        <f>'liczba dni zwłoki'!$F$21</f>
        <v>99</v>
      </c>
      <c r="AC30" s="43">
        <f t="shared" si="21"/>
        <v>9</v>
      </c>
      <c r="AD30" s="45">
        <f>'liczba dni zwłoki'!$H$21</f>
        <v>0</v>
      </c>
      <c r="AE30" s="45">
        <f>'liczba dni zwłoki'!$I$21</f>
        <v>99</v>
      </c>
      <c r="AF30" s="45">
        <f t="shared" si="22"/>
        <v>9</v>
      </c>
    </row>
    <row r="31" spans="2:32" ht="16.5" thickTop="1" thickBot="1" x14ac:dyDescent="0.3">
      <c r="B31" s="30">
        <v>8</v>
      </c>
      <c r="C31" s="1" t="s">
        <v>13</v>
      </c>
      <c r="D31" s="2">
        <v>61</v>
      </c>
      <c r="E31" s="2">
        <v>4</v>
      </c>
      <c r="F31" s="20">
        <f t="shared" si="23"/>
        <v>341</v>
      </c>
      <c r="G31" s="44">
        <f>'liczba dni zwłoki'!$E$12</f>
        <v>240</v>
      </c>
      <c r="H31" s="44">
        <f>'liczba dni zwłoki'!$F$12</f>
        <v>132</v>
      </c>
      <c r="I31" s="47">
        <f t="shared" si="13"/>
        <v>32</v>
      </c>
      <c r="J31" s="45">
        <f>'liczba dni zwłoki'!$H$12</f>
        <v>144</v>
      </c>
      <c r="K31" s="45">
        <f>'liczba dni zwłoki'!$I$12</f>
        <v>130</v>
      </c>
      <c r="L31" s="46">
        <f t="shared" si="14"/>
        <v>23</v>
      </c>
      <c r="M31" s="156">
        <f t="shared" si="24"/>
        <v>1.0674486803519061</v>
      </c>
      <c r="N31" s="157">
        <f t="shared" si="16"/>
        <v>319.4532967032967</v>
      </c>
      <c r="O31" s="158">
        <f t="shared" si="17"/>
        <v>21.546703296703299</v>
      </c>
      <c r="P31" s="158">
        <f t="shared" si="18"/>
        <v>341</v>
      </c>
      <c r="Q31" s="158">
        <f t="shared" si="19"/>
        <v>341</v>
      </c>
      <c r="R31" s="158"/>
      <c r="T31" s="30">
        <v>18</v>
      </c>
      <c r="U31" s="1" t="s">
        <v>190</v>
      </c>
      <c r="V31" s="122">
        <v>57</v>
      </c>
      <c r="W31" s="81">
        <v>0</v>
      </c>
      <c r="X31" s="122">
        <v>7</v>
      </c>
      <c r="Y31" s="82">
        <v>0</v>
      </c>
      <c r="Z31" s="20">
        <f t="shared" si="20"/>
        <v>412</v>
      </c>
      <c r="AA31" s="44">
        <f>'liczba dni zwłoki'!$E$22</f>
        <v>0</v>
      </c>
      <c r="AB31" s="44">
        <f>'liczba dni zwłoki'!$F$22</f>
        <v>69</v>
      </c>
      <c r="AC31" s="43">
        <v>0</v>
      </c>
      <c r="AD31" s="45">
        <f>'liczba dni zwłoki'!$H$22</f>
        <v>0</v>
      </c>
      <c r="AE31" s="45">
        <f>'liczba dni zwłoki'!$I$22</f>
        <v>69</v>
      </c>
      <c r="AF31" s="45">
        <v>0</v>
      </c>
    </row>
    <row r="32" spans="2:32" ht="16.5" thickTop="1" thickBot="1" x14ac:dyDescent="0.3">
      <c r="B32" s="30">
        <v>9</v>
      </c>
      <c r="C32" s="1" t="s">
        <v>14</v>
      </c>
      <c r="D32" s="2">
        <v>61</v>
      </c>
      <c r="E32" s="2">
        <v>4</v>
      </c>
      <c r="F32" s="20">
        <f t="shared" si="23"/>
        <v>341</v>
      </c>
      <c r="G32" s="44">
        <f>'liczba dni zwłoki'!$E$13</f>
        <v>212</v>
      </c>
      <c r="H32" s="44">
        <f>'liczba dni zwłoki'!$F$13</f>
        <v>132</v>
      </c>
      <c r="I32" s="47">
        <f t="shared" si="13"/>
        <v>30</v>
      </c>
      <c r="J32" s="45">
        <f>'liczba dni zwłoki'!$H$13</f>
        <v>144</v>
      </c>
      <c r="K32" s="45">
        <f>'liczba dni zwłoki'!$I$13</f>
        <v>130</v>
      </c>
      <c r="L32" s="46">
        <f t="shared" si="14"/>
        <v>23</v>
      </c>
      <c r="M32" s="156">
        <f t="shared" si="24"/>
        <v>1.0674486803519061</v>
      </c>
      <c r="N32" s="157">
        <f t="shared" si="16"/>
        <v>319.4532967032967</v>
      </c>
      <c r="O32" s="158">
        <f t="shared" si="17"/>
        <v>21.546703296703299</v>
      </c>
      <c r="P32" s="158">
        <f t="shared" si="18"/>
        <v>341</v>
      </c>
      <c r="Q32" s="158">
        <f t="shared" si="19"/>
        <v>341</v>
      </c>
      <c r="R32" s="158"/>
      <c r="T32" s="30">
        <v>19</v>
      </c>
      <c r="U32" s="1" t="s">
        <v>240</v>
      </c>
      <c r="V32" s="17">
        <v>57</v>
      </c>
      <c r="W32" s="17">
        <v>0</v>
      </c>
      <c r="X32" s="2">
        <v>7</v>
      </c>
      <c r="Y32" s="2">
        <v>0</v>
      </c>
      <c r="Z32" s="20">
        <f t="shared" si="20"/>
        <v>412</v>
      </c>
      <c r="AA32" s="44">
        <f>'liczba dni zwłoki'!$E$23</f>
        <v>0</v>
      </c>
      <c r="AB32" s="44">
        <f>'liczba dni zwłoki'!$F$23</f>
        <v>36</v>
      </c>
      <c r="AC32" s="43">
        <v>0</v>
      </c>
      <c r="AD32" s="45">
        <f>'liczba dni zwłoki'!$H$23</f>
        <v>0</v>
      </c>
      <c r="AE32" s="45">
        <f>'liczba dni zwłoki'!$I$23</f>
        <v>36</v>
      </c>
      <c r="AF32" s="45">
        <v>0</v>
      </c>
    </row>
    <row r="33" spans="2:32" ht="16.5" thickTop="1" thickBot="1" x14ac:dyDescent="0.3">
      <c r="B33" s="30">
        <v>10</v>
      </c>
      <c r="C33" s="1" t="s">
        <v>36</v>
      </c>
      <c r="D33" s="2">
        <v>61</v>
      </c>
      <c r="E33" s="22">
        <v>4</v>
      </c>
      <c r="F33" s="23">
        <f t="shared" si="23"/>
        <v>341</v>
      </c>
      <c r="G33" s="44">
        <f>'liczba dni zwłoki'!$E$14</f>
        <v>181</v>
      </c>
      <c r="H33" s="44">
        <f>'liczba dni zwłoki'!$F$14</f>
        <v>132</v>
      </c>
      <c r="I33" s="47">
        <f t="shared" si="13"/>
        <v>27</v>
      </c>
      <c r="J33" s="45">
        <f>'liczba dni zwłoki'!$H$14</f>
        <v>138</v>
      </c>
      <c r="K33" s="45">
        <f>'liczba dni zwłoki'!$I$14</f>
        <v>130</v>
      </c>
      <c r="L33" s="46">
        <f t="shared" si="14"/>
        <v>23</v>
      </c>
      <c r="M33" s="156">
        <f t="shared" si="24"/>
        <v>1.0674486803519061</v>
      </c>
      <c r="N33" s="157">
        <f t="shared" si="16"/>
        <v>319.4532967032967</v>
      </c>
      <c r="O33" s="158">
        <f t="shared" si="17"/>
        <v>21.546703296703299</v>
      </c>
      <c r="P33" s="158">
        <f t="shared" si="18"/>
        <v>341</v>
      </c>
      <c r="Q33" s="158">
        <f>P33-R33</f>
        <v>76.266978099969492</v>
      </c>
      <c r="R33" s="158">
        <f>O34</f>
        <v>264.73302190003051</v>
      </c>
      <c r="Y33" s="24" t="s">
        <v>47</v>
      </c>
      <c r="Z33" s="33">
        <f>SUM(Z24:Z32)</f>
        <v>3672</v>
      </c>
      <c r="AA33" s="33"/>
      <c r="AB33" s="33"/>
      <c r="AC33" s="34">
        <f>SUM(AC24:AC32)</f>
        <v>129</v>
      </c>
      <c r="AD33" s="34"/>
      <c r="AE33" s="34"/>
      <c r="AF33" s="34">
        <f>SUM(AF24:AF32)</f>
        <v>105</v>
      </c>
    </row>
    <row r="34" spans="2:32" ht="16.5" thickTop="1" thickBot="1" x14ac:dyDescent="0.3">
      <c r="B34" s="12"/>
      <c r="C34" s="13"/>
      <c r="D34" s="14"/>
      <c r="E34" s="24" t="s">
        <v>47</v>
      </c>
      <c r="F34" s="35">
        <f>SUM(F24:F33)</f>
        <v>3410</v>
      </c>
      <c r="G34" s="35"/>
      <c r="H34" s="35"/>
      <c r="I34" s="25">
        <f>SUM(I24:I33)</f>
        <v>395</v>
      </c>
      <c r="J34" s="25"/>
      <c r="K34" s="25"/>
      <c r="L34" s="25">
        <f t="shared" ref="L34" si="25">SUM(L24:L33)</f>
        <v>288</v>
      </c>
      <c r="M34" s="155"/>
      <c r="N34" s="159">
        <f>SUM(N24:N33)</f>
        <v>3145.2669780999695</v>
      </c>
      <c r="O34" s="159">
        <f t="shared" si="17"/>
        <v>264.73302190003051</v>
      </c>
      <c r="P34" s="159">
        <f t="shared" si="18"/>
        <v>3410</v>
      </c>
      <c r="Q34" s="159">
        <f>SUM(Q24:Q33)</f>
        <v>3145.2669780999695</v>
      </c>
      <c r="R34" s="159">
        <f>SUM(R24:R33)</f>
        <v>264.73302190003051</v>
      </c>
    </row>
    <row r="35" spans="2:32" ht="90" customHeight="1" thickTop="1" x14ac:dyDescent="0.25"/>
    <row r="36" spans="2:32" ht="19.5" customHeight="1" x14ac:dyDescent="0.3">
      <c r="B36" s="198" t="s">
        <v>204</v>
      </c>
      <c r="C36" s="198"/>
      <c r="D36" s="198"/>
      <c r="E36" s="198"/>
      <c r="F36" s="198"/>
      <c r="G36" s="198"/>
      <c r="H36" s="198"/>
      <c r="I36" s="198"/>
      <c r="J36" s="198"/>
      <c r="K36" s="198"/>
      <c r="L36" s="198"/>
      <c r="M36" s="134"/>
      <c r="N36" s="134"/>
      <c r="O36" s="134"/>
      <c r="P36" s="134"/>
      <c r="Q36" s="134"/>
      <c r="R36" s="134"/>
      <c r="S36" s="132"/>
      <c r="T36" s="198" t="s">
        <v>204</v>
      </c>
      <c r="U36" s="198"/>
      <c r="V36" s="198"/>
      <c r="W36" s="198"/>
      <c r="X36" s="198"/>
      <c r="Y36" s="198"/>
      <c r="Z36" s="198"/>
      <c r="AA36" s="198"/>
      <c r="AB36" s="198"/>
      <c r="AC36" s="198"/>
      <c r="AD36" s="198"/>
      <c r="AE36" s="198"/>
      <c r="AF36" s="198"/>
    </row>
    <row r="37" spans="2:32" ht="19.5" customHeight="1" thickBot="1" x14ac:dyDescent="0.3">
      <c r="D37" s="127"/>
      <c r="E37" s="127"/>
      <c r="I37" s="11"/>
      <c r="J37" s="11"/>
      <c r="K37" s="11"/>
      <c r="L37" s="11"/>
      <c r="M37" s="11"/>
      <c r="N37" s="11"/>
      <c r="O37" s="11"/>
      <c r="P37" s="11"/>
      <c r="Q37" s="11"/>
      <c r="R37" s="11"/>
    </row>
    <row r="38" spans="2:32" ht="31.5" customHeight="1" thickTop="1" thickBot="1" x14ac:dyDescent="0.3">
      <c r="G38" s="187" t="s">
        <v>152</v>
      </c>
      <c r="H38" s="188"/>
      <c r="I38" s="189"/>
      <c r="J38" s="174" t="s">
        <v>151</v>
      </c>
      <c r="K38" s="175"/>
      <c r="L38" s="176"/>
      <c r="M38" s="153"/>
      <c r="N38" s="153"/>
      <c r="O38" s="153"/>
      <c r="P38" s="153"/>
      <c r="Q38" s="153"/>
      <c r="R38" s="153"/>
      <c r="AA38" s="187" t="s">
        <v>152</v>
      </c>
      <c r="AB38" s="188"/>
      <c r="AC38" s="189"/>
      <c r="AD38" s="174" t="s">
        <v>151</v>
      </c>
      <c r="AE38" s="175"/>
      <c r="AF38" s="176"/>
    </row>
    <row r="39" spans="2:32" ht="47.25" customHeight="1" thickTop="1" thickBot="1" x14ac:dyDescent="0.3">
      <c r="B39" s="177" t="s">
        <v>0</v>
      </c>
      <c r="C39" s="179" t="s">
        <v>1</v>
      </c>
      <c r="D39" s="183" t="s">
        <v>2</v>
      </c>
      <c r="E39" s="184"/>
      <c r="F39" s="181" t="s">
        <v>3</v>
      </c>
      <c r="G39" s="190" t="s">
        <v>38</v>
      </c>
      <c r="H39" s="191"/>
      <c r="I39" s="185" t="s">
        <v>37</v>
      </c>
      <c r="J39" s="192" t="s">
        <v>150</v>
      </c>
      <c r="K39" s="193"/>
      <c r="L39" s="173" t="s">
        <v>48</v>
      </c>
      <c r="M39" s="166" t="s">
        <v>243</v>
      </c>
      <c r="N39" s="168" t="s">
        <v>241</v>
      </c>
      <c r="O39" s="168" t="s">
        <v>185</v>
      </c>
      <c r="P39" s="168" t="s">
        <v>183</v>
      </c>
      <c r="Q39" s="168" t="s">
        <v>244</v>
      </c>
      <c r="R39" s="168" t="s">
        <v>245</v>
      </c>
      <c r="T39" s="177" t="s">
        <v>0</v>
      </c>
      <c r="U39" s="179" t="s">
        <v>1</v>
      </c>
      <c r="V39" s="194" t="s">
        <v>2</v>
      </c>
      <c r="W39" s="195"/>
      <c r="X39" s="195"/>
      <c r="Y39" s="196"/>
      <c r="Z39" s="181" t="s">
        <v>3</v>
      </c>
      <c r="AA39" s="197" t="s">
        <v>38</v>
      </c>
      <c r="AB39" s="197"/>
      <c r="AC39" s="185" t="s">
        <v>37</v>
      </c>
      <c r="AD39" s="192" t="s">
        <v>150</v>
      </c>
      <c r="AE39" s="193"/>
      <c r="AF39" s="171" t="s">
        <v>48</v>
      </c>
    </row>
    <row r="40" spans="2:32" ht="17.25" customHeight="1" thickTop="1" thickBot="1" x14ac:dyDescent="0.3">
      <c r="B40" s="178"/>
      <c r="C40" s="180"/>
      <c r="D40" s="19" t="s">
        <v>4</v>
      </c>
      <c r="E40" s="19" t="s">
        <v>5</v>
      </c>
      <c r="F40" s="182"/>
      <c r="G40" s="78" t="s">
        <v>197</v>
      </c>
      <c r="H40" s="78" t="s">
        <v>198</v>
      </c>
      <c r="I40" s="186"/>
      <c r="J40" s="80" t="s">
        <v>197</v>
      </c>
      <c r="K40" s="79" t="s">
        <v>198</v>
      </c>
      <c r="L40" s="173"/>
      <c r="M40" s="167"/>
      <c r="N40" s="169"/>
      <c r="O40" s="169"/>
      <c r="P40" s="169"/>
      <c r="Q40" s="169"/>
      <c r="R40" s="169"/>
      <c r="T40" s="178"/>
      <c r="U40" s="180"/>
      <c r="V40" s="28" t="s">
        <v>44</v>
      </c>
      <c r="W40" s="19" t="s">
        <v>4</v>
      </c>
      <c r="X40" s="29" t="s">
        <v>45</v>
      </c>
      <c r="Y40" s="19" t="s">
        <v>5</v>
      </c>
      <c r="Z40" s="182"/>
      <c r="AA40" s="78" t="s">
        <v>197</v>
      </c>
      <c r="AB40" s="126" t="s">
        <v>198</v>
      </c>
      <c r="AC40" s="186"/>
      <c r="AD40" s="79" t="s">
        <v>197</v>
      </c>
      <c r="AE40" s="80" t="s">
        <v>198</v>
      </c>
      <c r="AF40" s="172"/>
    </row>
    <row r="41" spans="2:32" ht="16.5" thickTop="1" thickBot="1" x14ac:dyDescent="0.3">
      <c r="B41" s="30">
        <v>1</v>
      </c>
      <c r="C41" s="1" t="s">
        <v>6</v>
      </c>
      <c r="D41" s="2">
        <v>68</v>
      </c>
      <c r="E41" s="2">
        <v>7</v>
      </c>
      <c r="F41" s="20">
        <f>D41*5+E41*9</f>
        <v>403</v>
      </c>
      <c r="G41" s="44">
        <f>'liczba dni zwłoki'!$E$5</f>
        <v>455</v>
      </c>
      <c r="H41" s="44">
        <f>'liczba dni zwłoki'!$F$5</f>
        <v>132</v>
      </c>
      <c r="I41" s="47">
        <f>ROUND(((F41*0.1*G41)/365)+((F41*0.08*H41)/365),0)</f>
        <v>62</v>
      </c>
      <c r="J41" s="45">
        <f>'liczba dni zwłoki'!$H$5</f>
        <v>323</v>
      </c>
      <c r="K41" s="45">
        <f>'liczba dni zwłoki'!$I$5</f>
        <v>130</v>
      </c>
      <c r="L41" s="46">
        <f>ROUND((((F41*0.1*J41)/365)+((F41*0.08*K41)/365)),0)</f>
        <v>47</v>
      </c>
      <c r="M41" s="156">
        <f>(F41+L41)/F41</f>
        <v>1.1166253101736974</v>
      </c>
      <c r="N41" s="157">
        <f>F41/M41</f>
        <v>360.90888888888884</v>
      </c>
      <c r="O41" s="158">
        <f>F41-N41</f>
        <v>42.091111111111161</v>
      </c>
      <c r="P41" s="158">
        <f>N41+O41</f>
        <v>403</v>
      </c>
      <c r="Q41" s="158">
        <f>P41</f>
        <v>403</v>
      </c>
      <c r="R41" s="158"/>
      <c r="T41" s="30">
        <v>11</v>
      </c>
      <c r="U41" s="1" t="s">
        <v>39</v>
      </c>
      <c r="V41" s="122">
        <v>65</v>
      </c>
      <c r="W41" s="81">
        <v>6</v>
      </c>
      <c r="X41" s="122">
        <v>3</v>
      </c>
      <c r="Y41" s="82">
        <v>0</v>
      </c>
      <c r="Z41" s="20">
        <f>V41*6+W41*5+X41*10+Y41*9</f>
        <v>450</v>
      </c>
      <c r="AA41" s="44">
        <f>'liczba dni zwłoki'!$E$15</f>
        <v>149</v>
      </c>
      <c r="AB41" s="44">
        <f>'liczba dni zwłoki'!$F$15</f>
        <v>132</v>
      </c>
      <c r="AC41" s="43">
        <f>ROUND((((Z41*0.1*AA41)/365)+((Z41*0.08*AB41)/365)),0)</f>
        <v>31</v>
      </c>
      <c r="AD41" s="45">
        <f>'liczba dni zwłoki'!$H$15</f>
        <v>106</v>
      </c>
      <c r="AE41" s="45">
        <f>'liczba dni zwłoki'!$I$15</f>
        <v>130</v>
      </c>
      <c r="AF41" s="45">
        <f>ROUND((((Z41*0.1*AD41)/365)+((Z41*0.08*AE41)/365)),0)</f>
        <v>26</v>
      </c>
    </row>
    <row r="42" spans="2:32" ht="16.5" thickTop="1" thickBot="1" x14ac:dyDescent="0.3">
      <c r="B42" s="30">
        <v>2</v>
      </c>
      <c r="C42" s="1" t="s">
        <v>7</v>
      </c>
      <c r="D42" s="2">
        <v>68</v>
      </c>
      <c r="E42" s="2">
        <v>7</v>
      </c>
      <c r="F42" s="20">
        <f>+D42*5+E42*9</f>
        <v>403</v>
      </c>
      <c r="G42" s="44">
        <f>'liczba dni zwłoki'!$E$6</f>
        <v>422</v>
      </c>
      <c r="H42" s="44">
        <f>'liczba dni zwłoki'!$F$6</f>
        <v>132</v>
      </c>
      <c r="I42" s="47">
        <f t="shared" ref="I42:I50" si="26">ROUND(((F42*0.1*G42)/365)+((F42*0.08*H42)/365),0)</f>
        <v>58</v>
      </c>
      <c r="J42" s="45">
        <f>'liczba dni zwłoki'!$H$6</f>
        <v>290</v>
      </c>
      <c r="K42" s="45">
        <f>'liczba dni zwłoki'!$I$6</f>
        <v>130</v>
      </c>
      <c r="L42" s="46">
        <f t="shared" ref="L42:L50" si="27">ROUND((((F42*0.1*J42)/365)+((F42*0.08*K42)/365)),0)</f>
        <v>44</v>
      </c>
      <c r="M42" s="156">
        <f t="shared" ref="M42:M45" si="28">(F42+L42)/F42</f>
        <v>1.1091811414392059</v>
      </c>
      <c r="N42" s="157">
        <f t="shared" ref="N42:N50" si="29">F42/M42</f>
        <v>363.33109619686803</v>
      </c>
      <c r="O42" s="158">
        <f t="shared" ref="O42:O51" si="30">F42-N42</f>
        <v>39.668903803131968</v>
      </c>
      <c r="P42" s="158">
        <f t="shared" ref="P42:P51" si="31">N42+O42</f>
        <v>403</v>
      </c>
      <c r="Q42" s="158">
        <f t="shared" ref="Q42:Q49" si="32">P42</f>
        <v>403</v>
      </c>
      <c r="R42" s="158"/>
      <c r="T42" s="30">
        <v>12</v>
      </c>
      <c r="U42" s="1" t="s">
        <v>40</v>
      </c>
      <c r="V42" s="122">
        <v>65</v>
      </c>
      <c r="W42" s="81">
        <v>6</v>
      </c>
      <c r="X42" s="122">
        <v>3</v>
      </c>
      <c r="Y42" s="82">
        <v>0</v>
      </c>
      <c r="Z42" s="20">
        <f t="shared" ref="Z42:Z49" si="33">V42*6+W42*5+X42*10+Y42*9</f>
        <v>450</v>
      </c>
      <c r="AA42" s="44">
        <f>'liczba dni zwłoki'!$E$16</f>
        <v>120</v>
      </c>
      <c r="AB42" s="44">
        <f>'liczba dni zwłoki'!$F$16</f>
        <v>132</v>
      </c>
      <c r="AC42" s="43">
        <f t="shared" ref="AC42:AC47" si="34">ROUND((((Z42*0.1*AA42)/365)+((Z42*0.08*AB42)/365)),0)</f>
        <v>28</v>
      </c>
      <c r="AD42" s="45">
        <f>'liczba dni zwłoki'!$H$16</f>
        <v>77</v>
      </c>
      <c r="AE42" s="45">
        <f>'liczba dni zwłoki'!$I$16</f>
        <v>130</v>
      </c>
      <c r="AF42" s="45">
        <f t="shared" ref="AF42:AF47" si="35">ROUND((((Z42*0.1*AD42)/365)+((Z42*0.08*AE42)/365)),0)</f>
        <v>22</v>
      </c>
    </row>
    <row r="43" spans="2:32" ht="16.5" thickTop="1" thickBot="1" x14ac:dyDescent="0.3">
      <c r="B43" s="30">
        <v>3</v>
      </c>
      <c r="C43" s="1" t="s">
        <v>8</v>
      </c>
      <c r="D43" s="2">
        <v>68</v>
      </c>
      <c r="E43" s="2">
        <v>7</v>
      </c>
      <c r="F43" s="20">
        <f>D43*5+E43*9</f>
        <v>403</v>
      </c>
      <c r="G43" s="44">
        <f>'liczba dni zwłoki'!$E$7</f>
        <v>393</v>
      </c>
      <c r="H43" s="44">
        <f>'liczba dni zwłoki'!$F$7</f>
        <v>132</v>
      </c>
      <c r="I43" s="47">
        <f t="shared" si="26"/>
        <v>55</v>
      </c>
      <c r="J43" s="45">
        <f>'liczba dni zwłoki'!$H$7</f>
        <v>261</v>
      </c>
      <c r="K43" s="45">
        <f>'liczba dni zwłoki'!$I$7</f>
        <v>130</v>
      </c>
      <c r="L43" s="46">
        <f t="shared" si="27"/>
        <v>40</v>
      </c>
      <c r="M43" s="156">
        <f t="shared" si="28"/>
        <v>1.0992555831265509</v>
      </c>
      <c r="N43" s="157">
        <f t="shared" si="29"/>
        <v>366.61173814898416</v>
      </c>
      <c r="O43" s="158">
        <f t="shared" si="30"/>
        <v>36.388261851015841</v>
      </c>
      <c r="P43" s="158">
        <f t="shared" si="31"/>
        <v>403</v>
      </c>
      <c r="Q43" s="158">
        <f t="shared" si="32"/>
        <v>403</v>
      </c>
      <c r="R43" s="158"/>
      <c r="T43" s="30">
        <v>13</v>
      </c>
      <c r="U43" s="1" t="s">
        <v>41</v>
      </c>
      <c r="V43" s="122">
        <v>62</v>
      </c>
      <c r="W43" s="81">
        <v>6</v>
      </c>
      <c r="X43" s="122">
        <v>3</v>
      </c>
      <c r="Y43" s="82">
        <v>0</v>
      </c>
      <c r="Z43" s="20">
        <f t="shared" si="33"/>
        <v>432</v>
      </c>
      <c r="AA43" s="44">
        <f>'liczba dni zwłoki'!$E$17</f>
        <v>90</v>
      </c>
      <c r="AB43" s="44">
        <f>'liczba dni zwłoki'!$F$17</f>
        <v>132</v>
      </c>
      <c r="AC43" s="43">
        <f t="shared" si="34"/>
        <v>23</v>
      </c>
      <c r="AD43" s="45">
        <f>'liczba dni zwłoki'!$H$17</f>
        <v>47</v>
      </c>
      <c r="AE43" s="45">
        <f>'liczba dni zwłoki'!$I$17</f>
        <v>130</v>
      </c>
      <c r="AF43" s="45">
        <f t="shared" si="35"/>
        <v>18</v>
      </c>
    </row>
    <row r="44" spans="2:32" ht="16.5" thickTop="1" thickBot="1" x14ac:dyDescent="0.3">
      <c r="B44" s="30">
        <v>4</v>
      </c>
      <c r="C44" s="1" t="s">
        <v>9</v>
      </c>
      <c r="D44" s="2">
        <v>70</v>
      </c>
      <c r="E44" s="2">
        <v>5</v>
      </c>
      <c r="F44" s="20">
        <f>D44*5+E44*9</f>
        <v>395</v>
      </c>
      <c r="G44" s="44">
        <f>'liczba dni zwłoki'!$E$8</f>
        <v>363</v>
      </c>
      <c r="H44" s="44">
        <f>'liczba dni zwłoki'!$F$8</f>
        <v>132</v>
      </c>
      <c r="I44" s="47">
        <f t="shared" si="26"/>
        <v>51</v>
      </c>
      <c r="J44" s="45">
        <f>'liczba dni zwłoki'!$H$8</f>
        <v>231</v>
      </c>
      <c r="K44" s="45">
        <f>'liczba dni zwłoki'!$I$8</f>
        <v>130</v>
      </c>
      <c r="L44" s="46">
        <f t="shared" si="27"/>
        <v>36</v>
      </c>
      <c r="M44" s="156">
        <f t="shared" si="28"/>
        <v>1.0911392405063292</v>
      </c>
      <c r="N44" s="157">
        <f t="shared" si="29"/>
        <v>362.00696055684455</v>
      </c>
      <c r="O44" s="158">
        <f t="shared" si="30"/>
        <v>32.993039443155453</v>
      </c>
      <c r="P44" s="158">
        <f t="shared" si="31"/>
        <v>395</v>
      </c>
      <c r="Q44" s="158">
        <f t="shared" si="32"/>
        <v>395</v>
      </c>
      <c r="R44" s="158"/>
      <c r="T44" s="30">
        <v>14</v>
      </c>
      <c r="U44" s="1" t="s">
        <v>42</v>
      </c>
      <c r="V44" s="122">
        <v>62</v>
      </c>
      <c r="W44" s="81">
        <v>6</v>
      </c>
      <c r="X44" s="122">
        <v>3</v>
      </c>
      <c r="Y44" s="82">
        <v>0</v>
      </c>
      <c r="Z44" s="20">
        <f t="shared" si="33"/>
        <v>432</v>
      </c>
      <c r="AA44" s="44">
        <f>'liczba dni zwłoki'!$E$18</f>
        <v>58</v>
      </c>
      <c r="AB44" s="44">
        <f>'liczba dni zwłoki'!$F$18</f>
        <v>132</v>
      </c>
      <c r="AC44" s="43">
        <f t="shared" si="34"/>
        <v>19</v>
      </c>
      <c r="AD44" s="45">
        <f>'liczba dni zwłoki'!$H$18</f>
        <v>15</v>
      </c>
      <c r="AE44" s="45">
        <f>'liczba dni zwłoki'!$I$18</f>
        <v>130</v>
      </c>
      <c r="AF44" s="45">
        <f t="shared" si="35"/>
        <v>14</v>
      </c>
    </row>
    <row r="45" spans="2:32" ht="16.5" thickTop="1" thickBot="1" x14ac:dyDescent="0.3">
      <c r="B45" s="30">
        <v>5</v>
      </c>
      <c r="C45" s="1" t="s">
        <v>10</v>
      </c>
      <c r="D45" s="2">
        <v>70</v>
      </c>
      <c r="E45" s="2">
        <v>3</v>
      </c>
      <c r="F45" s="20">
        <f t="shared" ref="F45:F50" si="36">D45*5+E45*9</f>
        <v>377</v>
      </c>
      <c r="G45" s="44">
        <f>'liczba dni zwłoki'!$E$9</f>
        <v>330</v>
      </c>
      <c r="H45" s="44">
        <f>'liczba dni zwłoki'!$F$9</f>
        <v>132</v>
      </c>
      <c r="I45" s="47">
        <f t="shared" si="26"/>
        <v>45</v>
      </c>
      <c r="J45" s="45">
        <f>'liczba dni zwłoki'!$H$9</f>
        <v>198</v>
      </c>
      <c r="K45" s="45">
        <f>'liczba dni zwłoki'!$I$9</f>
        <v>130</v>
      </c>
      <c r="L45" s="46">
        <f t="shared" si="27"/>
        <v>31</v>
      </c>
      <c r="M45" s="156">
        <f t="shared" si="28"/>
        <v>1.0822281167108754</v>
      </c>
      <c r="N45" s="157">
        <f t="shared" si="29"/>
        <v>348.35539215686271</v>
      </c>
      <c r="O45" s="158">
        <f t="shared" si="30"/>
        <v>28.644607843137294</v>
      </c>
      <c r="P45" s="158">
        <f t="shared" si="31"/>
        <v>377</v>
      </c>
      <c r="Q45" s="158">
        <f t="shared" si="32"/>
        <v>377</v>
      </c>
      <c r="R45" s="158"/>
      <c r="T45" s="30">
        <v>15</v>
      </c>
      <c r="U45" s="1" t="s">
        <v>43</v>
      </c>
      <c r="V45" s="122">
        <v>62</v>
      </c>
      <c r="W45" s="81">
        <v>6</v>
      </c>
      <c r="X45" s="122">
        <v>3</v>
      </c>
      <c r="Y45" s="82">
        <v>0</v>
      </c>
      <c r="Z45" s="20">
        <f t="shared" si="33"/>
        <v>432</v>
      </c>
      <c r="AA45" s="44">
        <f>'liczba dni zwłoki'!$E$19</f>
        <v>28</v>
      </c>
      <c r="AB45" s="44">
        <f>'liczba dni zwłoki'!$F$19</f>
        <v>132</v>
      </c>
      <c r="AC45" s="43">
        <f t="shared" si="34"/>
        <v>16</v>
      </c>
      <c r="AD45" s="45">
        <f>'liczba dni zwłoki'!$H$19</f>
        <v>0</v>
      </c>
      <c r="AE45" s="45">
        <f>'liczba dni zwłoki'!$I$19</f>
        <v>130</v>
      </c>
      <c r="AF45" s="45">
        <f t="shared" si="35"/>
        <v>12</v>
      </c>
    </row>
    <row r="46" spans="2:32" ht="16.5" thickTop="1" thickBot="1" x14ac:dyDescent="0.3">
      <c r="B46" s="30">
        <v>6</v>
      </c>
      <c r="C46" s="1" t="s">
        <v>11</v>
      </c>
      <c r="D46" s="2">
        <v>70</v>
      </c>
      <c r="E46" s="2">
        <v>3</v>
      </c>
      <c r="F46" s="20">
        <f t="shared" si="36"/>
        <v>377</v>
      </c>
      <c r="G46" s="44">
        <f>'liczba dni zwłoki'!$E$10</f>
        <v>302</v>
      </c>
      <c r="H46" s="44">
        <f>'liczba dni zwłoki'!$F$10</f>
        <v>132</v>
      </c>
      <c r="I46" s="47">
        <f t="shared" si="26"/>
        <v>42</v>
      </c>
      <c r="J46" s="45">
        <f>'liczba dni zwłoki'!$H$10</f>
        <v>170</v>
      </c>
      <c r="K46" s="45">
        <f>'liczba dni zwłoki'!$I$10</f>
        <v>130</v>
      </c>
      <c r="L46" s="46">
        <f t="shared" si="27"/>
        <v>28</v>
      </c>
      <c r="M46" s="156">
        <f>(F46+L46)/F46</f>
        <v>1.0742705570291777</v>
      </c>
      <c r="N46" s="157">
        <f t="shared" si="29"/>
        <v>350.93580246913581</v>
      </c>
      <c r="O46" s="158">
        <f t="shared" si="30"/>
        <v>26.064197530864192</v>
      </c>
      <c r="P46" s="158">
        <f t="shared" si="31"/>
        <v>377</v>
      </c>
      <c r="Q46" s="158">
        <f t="shared" si="32"/>
        <v>377</v>
      </c>
      <c r="R46" s="158"/>
      <c r="T46" s="30">
        <v>16</v>
      </c>
      <c r="U46" s="1" t="s">
        <v>188</v>
      </c>
      <c r="V46" s="122">
        <v>61</v>
      </c>
      <c r="W46" s="81">
        <v>6</v>
      </c>
      <c r="X46" s="122">
        <v>3</v>
      </c>
      <c r="Y46" s="82">
        <v>0</v>
      </c>
      <c r="Z46" s="20">
        <f t="shared" si="33"/>
        <v>426</v>
      </c>
      <c r="AA46" s="44">
        <f>'liczba dni zwłoki'!$E$20</f>
        <v>0</v>
      </c>
      <c r="AB46" s="44">
        <f>'liczba dni zwłoki'!$F$20</f>
        <v>130</v>
      </c>
      <c r="AC46" s="43">
        <f t="shared" si="34"/>
        <v>12</v>
      </c>
      <c r="AD46" s="45">
        <f>'liczba dni zwłoki'!$H$20</f>
        <v>0</v>
      </c>
      <c r="AE46" s="45">
        <f>'liczba dni zwłoki'!$I$20</f>
        <v>129</v>
      </c>
      <c r="AF46" s="45">
        <f t="shared" si="35"/>
        <v>12</v>
      </c>
    </row>
    <row r="47" spans="2:32" ht="16.5" thickTop="1" thickBot="1" x14ac:dyDescent="0.3">
      <c r="B47" s="30">
        <v>7</v>
      </c>
      <c r="C47" s="1" t="s">
        <v>12</v>
      </c>
      <c r="D47" s="2">
        <v>70</v>
      </c>
      <c r="E47" s="2">
        <v>3</v>
      </c>
      <c r="F47" s="20">
        <f t="shared" si="36"/>
        <v>377</v>
      </c>
      <c r="G47" s="44">
        <f>'liczba dni zwłoki'!$E$11</f>
        <v>271</v>
      </c>
      <c r="H47" s="44">
        <f>'liczba dni zwłoki'!$F$11</f>
        <v>132</v>
      </c>
      <c r="I47" s="47">
        <f t="shared" si="26"/>
        <v>39</v>
      </c>
      <c r="J47" s="45">
        <f>'liczba dni zwłoki'!$H$11</f>
        <v>144</v>
      </c>
      <c r="K47" s="45">
        <f>'liczba dni zwłoki'!$I$11</f>
        <v>130</v>
      </c>
      <c r="L47" s="46">
        <f t="shared" si="27"/>
        <v>26</v>
      </c>
      <c r="M47" s="156">
        <f t="shared" ref="M47:M50" si="37">(F47+L47)/F47</f>
        <v>1.0689655172413792</v>
      </c>
      <c r="N47" s="157">
        <f t="shared" si="29"/>
        <v>352.67741935483872</v>
      </c>
      <c r="O47" s="158">
        <f t="shared" si="30"/>
        <v>24.322580645161281</v>
      </c>
      <c r="P47" s="158">
        <f t="shared" si="31"/>
        <v>377</v>
      </c>
      <c r="Q47" s="158">
        <f t="shared" si="32"/>
        <v>377</v>
      </c>
      <c r="R47" s="158"/>
      <c r="T47" s="30">
        <v>17</v>
      </c>
      <c r="U47" s="1" t="s">
        <v>189</v>
      </c>
      <c r="V47" s="122">
        <v>61</v>
      </c>
      <c r="W47" s="81">
        <v>6</v>
      </c>
      <c r="X47" s="122">
        <v>3</v>
      </c>
      <c r="Y47" s="82">
        <v>0</v>
      </c>
      <c r="Z47" s="20">
        <f t="shared" si="33"/>
        <v>426</v>
      </c>
      <c r="AA47" s="44">
        <f>'liczba dni zwłoki'!$E$21</f>
        <v>0</v>
      </c>
      <c r="AB47" s="44">
        <f>'liczba dni zwłoki'!$F$21</f>
        <v>99</v>
      </c>
      <c r="AC47" s="43">
        <f t="shared" si="34"/>
        <v>9</v>
      </c>
      <c r="AD47" s="45">
        <f>'liczba dni zwłoki'!$H$21</f>
        <v>0</v>
      </c>
      <c r="AE47" s="45">
        <f>'liczba dni zwłoki'!$I$21</f>
        <v>99</v>
      </c>
      <c r="AF47" s="45">
        <f t="shared" si="35"/>
        <v>9</v>
      </c>
    </row>
    <row r="48" spans="2:32" ht="16.5" thickTop="1" thickBot="1" x14ac:dyDescent="0.3">
      <c r="B48" s="30">
        <v>8</v>
      </c>
      <c r="C48" s="1" t="s">
        <v>13</v>
      </c>
      <c r="D48" s="2">
        <v>70</v>
      </c>
      <c r="E48" s="2">
        <v>3</v>
      </c>
      <c r="F48" s="20">
        <f t="shared" si="36"/>
        <v>377</v>
      </c>
      <c r="G48" s="44">
        <f>'liczba dni zwłoki'!$E$12</f>
        <v>240</v>
      </c>
      <c r="H48" s="44">
        <f>'liczba dni zwłoki'!$F$12</f>
        <v>132</v>
      </c>
      <c r="I48" s="47">
        <f t="shared" si="26"/>
        <v>36</v>
      </c>
      <c r="J48" s="45">
        <f>'liczba dni zwłoki'!$H$12</f>
        <v>144</v>
      </c>
      <c r="K48" s="45">
        <f>'liczba dni zwłoki'!$I$12</f>
        <v>130</v>
      </c>
      <c r="L48" s="46">
        <f t="shared" si="27"/>
        <v>26</v>
      </c>
      <c r="M48" s="156">
        <f t="shared" si="37"/>
        <v>1.0689655172413792</v>
      </c>
      <c r="N48" s="157">
        <f t="shared" si="29"/>
        <v>352.67741935483872</v>
      </c>
      <c r="O48" s="158">
        <f t="shared" si="30"/>
        <v>24.322580645161281</v>
      </c>
      <c r="P48" s="158">
        <f t="shared" si="31"/>
        <v>377</v>
      </c>
      <c r="Q48" s="158">
        <f t="shared" si="32"/>
        <v>377</v>
      </c>
      <c r="R48" s="158"/>
      <c r="T48" s="30">
        <v>18</v>
      </c>
      <c r="U48" s="1" t="s">
        <v>190</v>
      </c>
      <c r="V48" s="122">
        <v>61</v>
      </c>
      <c r="W48" s="81">
        <v>6</v>
      </c>
      <c r="X48" s="122">
        <v>3</v>
      </c>
      <c r="Y48" s="82">
        <v>0</v>
      </c>
      <c r="Z48" s="20">
        <f t="shared" si="33"/>
        <v>426</v>
      </c>
      <c r="AA48" s="44">
        <f>'liczba dni zwłoki'!$E$22</f>
        <v>0</v>
      </c>
      <c r="AB48" s="44">
        <f>'liczba dni zwłoki'!$F$22</f>
        <v>69</v>
      </c>
      <c r="AC48" s="43">
        <v>0</v>
      </c>
      <c r="AD48" s="45">
        <f>'liczba dni zwłoki'!$H$22</f>
        <v>0</v>
      </c>
      <c r="AE48" s="45">
        <f>'liczba dni zwłoki'!$I$22</f>
        <v>69</v>
      </c>
      <c r="AF48" s="45">
        <v>0</v>
      </c>
    </row>
    <row r="49" spans="2:32" ht="16.5" thickTop="1" thickBot="1" x14ac:dyDescent="0.3">
      <c r="B49" s="30">
        <v>9</v>
      </c>
      <c r="C49" s="1" t="s">
        <v>14</v>
      </c>
      <c r="D49" s="2">
        <v>71</v>
      </c>
      <c r="E49" s="2">
        <v>3</v>
      </c>
      <c r="F49" s="20">
        <f t="shared" si="36"/>
        <v>382</v>
      </c>
      <c r="G49" s="44">
        <f>'liczba dni zwłoki'!$E$13</f>
        <v>212</v>
      </c>
      <c r="H49" s="44">
        <f>'liczba dni zwłoki'!$F$13</f>
        <v>132</v>
      </c>
      <c r="I49" s="47">
        <f t="shared" si="26"/>
        <v>33</v>
      </c>
      <c r="J49" s="45">
        <f>'liczba dni zwłoki'!$H$13</f>
        <v>144</v>
      </c>
      <c r="K49" s="45">
        <f>'liczba dni zwłoki'!$I$13</f>
        <v>130</v>
      </c>
      <c r="L49" s="46">
        <f t="shared" si="27"/>
        <v>26</v>
      </c>
      <c r="M49" s="156">
        <f t="shared" si="37"/>
        <v>1.0680628272251309</v>
      </c>
      <c r="N49" s="157">
        <f t="shared" si="29"/>
        <v>357.65686274509801</v>
      </c>
      <c r="O49" s="158">
        <f t="shared" si="30"/>
        <v>24.34313725490199</v>
      </c>
      <c r="P49" s="158">
        <f t="shared" si="31"/>
        <v>382</v>
      </c>
      <c r="Q49" s="158">
        <f t="shared" si="32"/>
        <v>382</v>
      </c>
      <c r="R49" s="158"/>
      <c r="T49" s="30">
        <v>19</v>
      </c>
      <c r="U49" s="1" t="s">
        <v>240</v>
      </c>
      <c r="V49" s="17">
        <v>61</v>
      </c>
      <c r="W49" s="17">
        <v>6</v>
      </c>
      <c r="X49" s="2">
        <v>3</v>
      </c>
      <c r="Y49" s="2">
        <v>0</v>
      </c>
      <c r="Z49" s="20">
        <f t="shared" si="33"/>
        <v>426</v>
      </c>
      <c r="AA49" s="44">
        <f>'liczba dni zwłoki'!$E$23</f>
        <v>0</v>
      </c>
      <c r="AB49" s="44">
        <f>'liczba dni zwłoki'!$F$23</f>
        <v>36</v>
      </c>
      <c r="AC49" s="43">
        <v>0</v>
      </c>
      <c r="AD49" s="45">
        <f>'liczba dni zwłoki'!$H$23</f>
        <v>0</v>
      </c>
      <c r="AE49" s="45">
        <f>'liczba dni zwłoki'!$I$23</f>
        <v>36</v>
      </c>
      <c r="AF49" s="45">
        <v>0</v>
      </c>
    </row>
    <row r="50" spans="2:32" ht="16.5" thickTop="1" thickBot="1" x14ac:dyDescent="0.3">
      <c r="B50" s="30">
        <v>10</v>
      </c>
      <c r="C50" s="1" t="s">
        <v>36</v>
      </c>
      <c r="D50" s="2">
        <v>71</v>
      </c>
      <c r="E50" s="22">
        <v>3</v>
      </c>
      <c r="F50" s="23">
        <f t="shared" si="36"/>
        <v>382</v>
      </c>
      <c r="G50" s="44">
        <f>'liczba dni zwłoki'!$E$14</f>
        <v>181</v>
      </c>
      <c r="H50" s="44">
        <f>'liczba dni zwłoki'!$F$14</f>
        <v>132</v>
      </c>
      <c r="I50" s="47">
        <f t="shared" si="26"/>
        <v>30</v>
      </c>
      <c r="J50" s="45">
        <f>'liczba dni zwłoki'!$H$14</f>
        <v>138</v>
      </c>
      <c r="K50" s="45">
        <f>'liczba dni zwłoki'!$I$14</f>
        <v>130</v>
      </c>
      <c r="L50" s="46">
        <f t="shared" si="27"/>
        <v>25</v>
      </c>
      <c r="M50" s="156">
        <f t="shared" si="37"/>
        <v>1.0654450261780104</v>
      </c>
      <c r="N50" s="157">
        <f t="shared" si="29"/>
        <v>358.53562653562653</v>
      </c>
      <c r="O50" s="158">
        <f t="shared" si="30"/>
        <v>23.464373464373466</v>
      </c>
      <c r="P50" s="158">
        <f t="shared" si="31"/>
        <v>382</v>
      </c>
      <c r="Q50" s="158">
        <f>P50-R50</f>
        <v>79.697206407985504</v>
      </c>
      <c r="R50" s="158">
        <f>O51</f>
        <v>302.3027935920145</v>
      </c>
      <c r="Y50" s="24" t="s">
        <v>47</v>
      </c>
      <c r="Z50" s="33">
        <f>SUM(Z41:Z49)</f>
        <v>3900</v>
      </c>
      <c r="AA50" s="33"/>
      <c r="AB50" s="33"/>
      <c r="AC50" s="34">
        <f>SUM(AC41:AC49)</f>
        <v>138</v>
      </c>
      <c r="AD50" s="34"/>
      <c r="AE50" s="34"/>
      <c r="AF50" s="34">
        <f>SUM(AF41:AF49)</f>
        <v>113</v>
      </c>
    </row>
    <row r="51" spans="2:32" ht="18" customHeight="1" thickTop="1" thickBot="1" x14ac:dyDescent="0.3">
      <c r="B51" s="12"/>
      <c r="C51" s="13"/>
      <c r="D51" s="14"/>
      <c r="E51" s="24" t="s">
        <v>47</v>
      </c>
      <c r="F51" s="35">
        <f>SUM(F41:F50)</f>
        <v>3876</v>
      </c>
      <c r="G51" s="35"/>
      <c r="H51" s="35"/>
      <c r="I51" s="25">
        <f>SUM(I41:I50)</f>
        <v>451</v>
      </c>
      <c r="J51" s="25"/>
      <c r="K51" s="25"/>
      <c r="L51" s="25">
        <f t="shared" ref="L51" si="38">SUM(L41:L50)</f>
        <v>329</v>
      </c>
      <c r="M51" s="155"/>
      <c r="N51" s="159">
        <f>SUM(N41:N50)</f>
        <v>3573.6972064079855</v>
      </c>
      <c r="O51" s="159">
        <f t="shared" si="30"/>
        <v>302.3027935920145</v>
      </c>
      <c r="P51" s="159">
        <f t="shared" si="31"/>
        <v>3876</v>
      </c>
      <c r="Q51" s="159">
        <f>SUM(Q41:Q50)</f>
        <v>3573.6972064079855</v>
      </c>
      <c r="R51" s="159">
        <f>SUM(R41:R50)</f>
        <v>302.3027935920145</v>
      </c>
    </row>
    <row r="52" spans="2:32" ht="87" customHeight="1" thickTop="1" x14ac:dyDescent="0.25"/>
    <row r="53" spans="2:32" ht="18.75" x14ac:dyDescent="0.3">
      <c r="B53" s="198" t="s">
        <v>205</v>
      </c>
      <c r="C53" s="198"/>
      <c r="D53" s="198"/>
      <c r="E53" s="198"/>
      <c r="F53" s="198"/>
      <c r="G53" s="198"/>
      <c r="H53" s="198"/>
      <c r="I53" s="198"/>
      <c r="J53" s="198"/>
      <c r="K53" s="198"/>
      <c r="L53" s="198"/>
      <c r="M53" s="134"/>
      <c r="N53" s="134"/>
      <c r="O53" s="134"/>
      <c r="P53" s="134"/>
      <c r="Q53" s="134"/>
      <c r="R53" s="134"/>
      <c r="S53" s="132"/>
      <c r="T53" s="198" t="s">
        <v>205</v>
      </c>
      <c r="U53" s="198"/>
      <c r="V53" s="198"/>
      <c r="W53" s="198"/>
      <c r="X53" s="198"/>
      <c r="Y53" s="198"/>
      <c r="Z53" s="198"/>
      <c r="AA53" s="198"/>
      <c r="AB53" s="198"/>
      <c r="AC53" s="198"/>
      <c r="AD53" s="198"/>
      <c r="AE53" s="198"/>
      <c r="AF53" s="198"/>
    </row>
    <row r="54" spans="2:32" ht="15.75" thickBot="1" x14ac:dyDescent="0.3">
      <c r="D54" s="127"/>
      <c r="E54" s="127"/>
      <c r="I54" s="11"/>
      <c r="J54" s="11"/>
      <c r="K54" s="11"/>
      <c r="L54" s="11"/>
      <c r="M54" s="11"/>
      <c r="N54" s="11"/>
      <c r="O54" s="11"/>
      <c r="P54" s="11"/>
      <c r="Q54" s="11"/>
      <c r="R54" s="11"/>
    </row>
    <row r="55" spans="2:32" ht="34.5" customHeight="1" thickTop="1" thickBot="1" x14ac:dyDescent="0.3">
      <c r="G55" s="187" t="s">
        <v>152</v>
      </c>
      <c r="H55" s="188"/>
      <c r="I55" s="189"/>
      <c r="J55" s="174" t="s">
        <v>151</v>
      </c>
      <c r="K55" s="175"/>
      <c r="L55" s="176"/>
      <c r="M55" s="153"/>
      <c r="N55" s="153"/>
      <c r="O55" s="153"/>
      <c r="P55" s="153"/>
      <c r="Q55" s="153"/>
      <c r="R55" s="153"/>
      <c r="AA55" s="187" t="s">
        <v>152</v>
      </c>
      <c r="AB55" s="188"/>
      <c r="AC55" s="189"/>
      <c r="AD55" s="174" t="s">
        <v>151</v>
      </c>
      <c r="AE55" s="175"/>
      <c r="AF55" s="176"/>
    </row>
    <row r="56" spans="2:32" ht="48.75" customHeight="1" thickTop="1" thickBot="1" x14ac:dyDescent="0.3">
      <c r="B56" s="177" t="s">
        <v>0</v>
      </c>
      <c r="C56" s="179" t="s">
        <v>1</v>
      </c>
      <c r="D56" s="183" t="s">
        <v>2</v>
      </c>
      <c r="E56" s="184"/>
      <c r="F56" s="181" t="s">
        <v>3</v>
      </c>
      <c r="G56" s="190" t="s">
        <v>38</v>
      </c>
      <c r="H56" s="191"/>
      <c r="I56" s="185" t="s">
        <v>37</v>
      </c>
      <c r="J56" s="192" t="s">
        <v>150</v>
      </c>
      <c r="K56" s="193"/>
      <c r="L56" s="173" t="s">
        <v>48</v>
      </c>
      <c r="M56" s="166" t="s">
        <v>243</v>
      </c>
      <c r="N56" s="168" t="s">
        <v>241</v>
      </c>
      <c r="O56" s="168" t="s">
        <v>185</v>
      </c>
      <c r="P56" s="168" t="s">
        <v>183</v>
      </c>
      <c r="Q56" s="168" t="s">
        <v>244</v>
      </c>
      <c r="R56" s="168" t="s">
        <v>245</v>
      </c>
      <c r="T56" s="177" t="s">
        <v>0</v>
      </c>
      <c r="U56" s="179" t="s">
        <v>1</v>
      </c>
      <c r="V56" s="194" t="s">
        <v>2</v>
      </c>
      <c r="W56" s="195"/>
      <c r="X56" s="195"/>
      <c r="Y56" s="196"/>
      <c r="Z56" s="181" t="s">
        <v>3</v>
      </c>
      <c r="AA56" s="197" t="s">
        <v>38</v>
      </c>
      <c r="AB56" s="197"/>
      <c r="AC56" s="185" t="s">
        <v>37</v>
      </c>
      <c r="AD56" s="192" t="s">
        <v>150</v>
      </c>
      <c r="AE56" s="193"/>
      <c r="AF56" s="171" t="s">
        <v>48</v>
      </c>
    </row>
    <row r="57" spans="2:32" ht="17.25" customHeight="1" thickTop="1" thickBot="1" x14ac:dyDescent="0.3">
      <c r="B57" s="178"/>
      <c r="C57" s="180"/>
      <c r="D57" s="19" t="s">
        <v>4</v>
      </c>
      <c r="E57" s="19" t="s">
        <v>5</v>
      </c>
      <c r="F57" s="182"/>
      <c r="G57" s="78" t="s">
        <v>197</v>
      </c>
      <c r="H57" s="78" t="s">
        <v>198</v>
      </c>
      <c r="I57" s="186"/>
      <c r="J57" s="80" t="s">
        <v>197</v>
      </c>
      <c r="K57" s="79" t="s">
        <v>198</v>
      </c>
      <c r="L57" s="173"/>
      <c r="M57" s="167"/>
      <c r="N57" s="169"/>
      <c r="O57" s="169"/>
      <c r="P57" s="169"/>
      <c r="Q57" s="169"/>
      <c r="R57" s="169"/>
      <c r="T57" s="178"/>
      <c r="U57" s="180"/>
      <c r="V57" s="28" t="s">
        <v>44</v>
      </c>
      <c r="W57" s="19" t="s">
        <v>4</v>
      </c>
      <c r="X57" s="29" t="s">
        <v>45</v>
      </c>
      <c r="Y57" s="19" t="s">
        <v>5</v>
      </c>
      <c r="Z57" s="182"/>
      <c r="AA57" s="78" t="s">
        <v>197</v>
      </c>
      <c r="AB57" s="126" t="s">
        <v>198</v>
      </c>
      <c r="AC57" s="186"/>
      <c r="AD57" s="79" t="s">
        <v>197</v>
      </c>
      <c r="AE57" s="80" t="s">
        <v>198</v>
      </c>
      <c r="AF57" s="172"/>
    </row>
    <row r="58" spans="2:32" ht="16.5" thickTop="1" thickBot="1" x14ac:dyDescent="0.3">
      <c r="B58" s="30">
        <v>1</v>
      </c>
      <c r="C58" s="1" t="s">
        <v>6</v>
      </c>
      <c r="D58" s="2">
        <v>151</v>
      </c>
      <c r="E58" s="2">
        <v>11</v>
      </c>
      <c r="F58" s="20">
        <f>D58*5+E58*9</f>
        <v>854</v>
      </c>
      <c r="G58" s="44">
        <f>'liczba dni zwłoki'!$E$5</f>
        <v>455</v>
      </c>
      <c r="H58" s="44">
        <f>'liczba dni zwłoki'!$F$5</f>
        <v>132</v>
      </c>
      <c r="I58" s="47">
        <f>ROUND(((F58*0.1*G58)/365)+((F58*0.08*H58)/365),0)</f>
        <v>131</v>
      </c>
      <c r="J58" s="45">
        <f>'liczba dni zwłoki'!$H$5</f>
        <v>323</v>
      </c>
      <c r="K58" s="45">
        <f>'liczba dni zwłoki'!$I$5</f>
        <v>130</v>
      </c>
      <c r="L58" s="46">
        <f>ROUND((((F58*0.1*J58)/365)+((F58*0.08*K58)/365)),0)</f>
        <v>100</v>
      </c>
      <c r="M58" s="156">
        <f>(F58+L58)/F58</f>
        <v>1.1170960187353629</v>
      </c>
      <c r="N58" s="157">
        <f>F58/M58</f>
        <v>764.48218029350107</v>
      </c>
      <c r="O58" s="158">
        <f>F58-N58</f>
        <v>89.517819706498926</v>
      </c>
      <c r="P58" s="158">
        <f>N58+O58</f>
        <v>854</v>
      </c>
      <c r="Q58" s="158">
        <f>P58</f>
        <v>854</v>
      </c>
      <c r="R58" s="158"/>
      <c r="T58" s="30">
        <v>11</v>
      </c>
      <c r="U58" s="1" t="s">
        <v>39</v>
      </c>
      <c r="V58" s="122">
        <v>142</v>
      </c>
      <c r="W58" s="81">
        <v>7</v>
      </c>
      <c r="X58" s="122">
        <v>7</v>
      </c>
      <c r="Y58" s="82">
        <v>0</v>
      </c>
      <c r="Z58" s="20">
        <f>V58*6+W58*5+X58*10+Y58*9</f>
        <v>957</v>
      </c>
      <c r="AA58" s="44">
        <f>'liczba dni zwłoki'!$E$15</f>
        <v>149</v>
      </c>
      <c r="AB58" s="44">
        <f>'liczba dni zwłoki'!$F$15</f>
        <v>132</v>
      </c>
      <c r="AC58" s="43">
        <f>ROUND((((Z58*0.1*AA58)/365)+((Z58*0.08*AB58)/365)),0)</f>
        <v>67</v>
      </c>
      <c r="AD58" s="45">
        <f>'liczba dni zwłoki'!$H$15</f>
        <v>106</v>
      </c>
      <c r="AE58" s="45">
        <f>'liczba dni zwłoki'!$I$15</f>
        <v>130</v>
      </c>
      <c r="AF58" s="45">
        <f>ROUND((((Z58*0.1*AD58)/365)+((Z58*0.08*AE58)/365)),0)</f>
        <v>55</v>
      </c>
    </row>
    <row r="59" spans="2:32" ht="16.5" thickTop="1" thickBot="1" x14ac:dyDescent="0.3">
      <c r="B59" s="30">
        <v>2</v>
      </c>
      <c r="C59" s="1" t="s">
        <v>7</v>
      </c>
      <c r="D59" s="2">
        <v>154</v>
      </c>
      <c r="E59" s="2">
        <v>8</v>
      </c>
      <c r="F59" s="20">
        <f>+D59*5+E59*9</f>
        <v>842</v>
      </c>
      <c r="G59" s="44">
        <f>'liczba dni zwłoki'!$E$6</f>
        <v>422</v>
      </c>
      <c r="H59" s="44">
        <f>'liczba dni zwłoki'!$F$6</f>
        <v>132</v>
      </c>
      <c r="I59" s="47">
        <f t="shared" ref="I59:I67" si="39">ROUND(((F59*0.1*G59)/365)+((F59*0.08*H59)/365),0)</f>
        <v>122</v>
      </c>
      <c r="J59" s="45">
        <f>'liczba dni zwłoki'!$H$6</f>
        <v>290</v>
      </c>
      <c r="K59" s="45">
        <f>'liczba dni zwłoki'!$I$6</f>
        <v>130</v>
      </c>
      <c r="L59" s="46">
        <f t="shared" ref="L59:L67" si="40">ROUND((((F59*0.1*J59)/365)+((F59*0.08*K59)/365)),0)</f>
        <v>91</v>
      </c>
      <c r="M59" s="156">
        <f t="shared" ref="M59:M62" si="41">(F59+L59)/F59</f>
        <v>1.1080760095011877</v>
      </c>
      <c r="N59" s="157">
        <f t="shared" ref="N59:N67" si="42">F59/M59</f>
        <v>759.87566988210074</v>
      </c>
      <c r="O59" s="158">
        <f t="shared" ref="O59:O68" si="43">F59-N59</f>
        <v>82.124330117899262</v>
      </c>
      <c r="P59" s="158">
        <f t="shared" ref="P59:P68" si="44">N59+O59</f>
        <v>842</v>
      </c>
      <c r="Q59" s="158">
        <f t="shared" ref="Q59:Q66" si="45">P59</f>
        <v>842</v>
      </c>
      <c r="R59" s="158"/>
      <c r="T59" s="30">
        <v>12</v>
      </c>
      <c r="U59" s="1" t="s">
        <v>40</v>
      </c>
      <c r="V59" s="122">
        <v>142</v>
      </c>
      <c r="W59" s="81">
        <v>7</v>
      </c>
      <c r="X59" s="122">
        <v>7</v>
      </c>
      <c r="Y59" s="82">
        <v>0</v>
      </c>
      <c r="Z59" s="20">
        <f t="shared" ref="Z59:Z66" si="46">V59*6+W59*5+X59*10+Y59*9</f>
        <v>957</v>
      </c>
      <c r="AA59" s="44">
        <f>'liczba dni zwłoki'!$E$16</f>
        <v>120</v>
      </c>
      <c r="AB59" s="44">
        <f>'liczba dni zwłoki'!$F$16</f>
        <v>132</v>
      </c>
      <c r="AC59" s="43">
        <f t="shared" ref="AC59:AC66" si="47">ROUND((((Z59*0.1*AA59)/365)+((Z59*0.08*AB59)/365)),0)</f>
        <v>59</v>
      </c>
      <c r="AD59" s="45">
        <f>'liczba dni zwłoki'!$H$16</f>
        <v>77</v>
      </c>
      <c r="AE59" s="45">
        <f>'liczba dni zwłoki'!$I$16</f>
        <v>130</v>
      </c>
      <c r="AF59" s="45">
        <f t="shared" ref="AF59:AF66" si="48">ROUND((((Z59*0.1*AD59)/365)+((Z59*0.08*AE59)/365)),0)</f>
        <v>47</v>
      </c>
    </row>
    <row r="60" spans="2:32" ht="16.5" thickTop="1" thickBot="1" x14ac:dyDescent="0.3">
      <c r="B60" s="30">
        <v>3</v>
      </c>
      <c r="C60" s="1" t="s">
        <v>8</v>
      </c>
      <c r="D60" s="2">
        <v>153</v>
      </c>
      <c r="E60" s="2">
        <v>8</v>
      </c>
      <c r="F60" s="20">
        <f>D60*5+E60*9</f>
        <v>837</v>
      </c>
      <c r="G60" s="44">
        <f>'liczba dni zwłoki'!$E$7</f>
        <v>393</v>
      </c>
      <c r="H60" s="44">
        <f>'liczba dni zwłoki'!$F$7</f>
        <v>132</v>
      </c>
      <c r="I60" s="47">
        <f t="shared" si="39"/>
        <v>114</v>
      </c>
      <c r="J60" s="45">
        <f>'liczba dni zwłoki'!$H$7</f>
        <v>261</v>
      </c>
      <c r="K60" s="45">
        <f>'liczba dni zwłoki'!$I$7</f>
        <v>130</v>
      </c>
      <c r="L60" s="46">
        <f t="shared" si="40"/>
        <v>84</v>
      </c>
      <c r="M60" s="156">
        <f t="shared" si="41"/>
        <v>1.1003584229390682</v>
      </c>
      <c r="N60" s="157">
        <f t="shared" si="42"/>
        <v>760.66123778501628</v>
      </c>
      <c r="O60" s="158">
        <f t="shared" si="43"/>
        <v>76.338762214983717</v>
      </c>
      <c r="P60" s="158">
        <f t="shared" si="44"/>
        <v>837</v>
      </c>
      <c r="Q60" s="158">
        <f t="shared" si="45"/>
        <v>837</v>
      </c>
      <c r="R60" s="158"/>
      <c r="T60" s="30">
        <v>13</v>
      </c>
      <c r="U60" s="1" t="s">
        <v>41</v>
      </c>
      <c r="V60" s="122">
        <v>142</v>
      </c>
      <c r="W60" s="81">
        <v>7</v>
      </c>
      <c r="X60" s="122">
        <v>7</v>
      </c>
      <c r="Y60" s="82">
        <v>0</v>
      </c>
      <c r="Z60" s="20">
        <f t="shared" si="46"/>
        <v>957</v>
      </c>
      <c r="AA60" s="44">
        <f>'liczba dni zwłoki'!$E$17</f>
        <v>90</v>
      </c>
      <c r="AB60" s="44">
        <f>'liczba dni zwłoki'!$F$17</f>
        <v>132</v>
      </c>
      <c r="AC60" s="43">
        <f t="shared" si="47"/>
        <v>51</v>
      </c>
      <c r="AD60" s="45">
        <f>'liczba dni zwłoki'!$H$17</f>
        <v>47</v>
      </c>
      <c r="AE60" s="45">
        <f>'liczba dni zwłoki'!$I$17</f>
        <v>130</v>
      </c>
      <c r="AF60" s="45">
        <f t="shared" si="48"/>
        <v>40</v>
      </c>
    </row>
    <row r="61" spans="2:32" ht="16.5" thickTop="1" thickBot="1" x14ac:dyDescent="0.3">
      <c r="B61" s="30">
        <v>4</v>
      </c>
      <c r="C61" s="1" t="s">
        <v>9</v>
      </c>
      <c r="D61" s="2">
        <v>153</v>
      </c>
      <c r="E61" s="2">
        <v>8</v>
      </c>
      <c r="F61" s="20">
        <f>D61*5+E61*9</f>
        <v>837</v>
      </c>
      <c r="G61" s="44">
        <f>'liczba dni zwłoki'!$E$8</f>
        <v>363</v>
      </c>
      <c r="H61" s="44">
        <f>'liczba dni zwłoki'!$F$8</f>
        <v>132</v>
      </c>
      <c r="I61" s="47">
        <f t="shared" si="39"/>
        <v>107</v>
      </c>
      <c r="J61" s="45">
        <f>'liczba dni zwłoki'!$H$8</f>
        <v>231</v>
      </c>
      <c r="K61" s="45">
        <f>'liczba dni zwłoki'!$I$8</f>
        <v>130</v>
      </c>
      <c r="L61" s="46">
        <f t="shared" si="40"/>
        <v>77</v>
      </c>
      <c r="M61" s="156">
        <f t="shared" si="41"/>
        <v>1.091995221027479</v>
      </c>
      <c r="N61" s="157">
        <f t="shared" si="42"/>
        <v>766.48687089715543</v>
      </c>
      <c r="O61" s="158">
        <f t="shared" si="43"/>
        <v>70.513129102844573</v>
      </c>
      <c r="P61" s="158">
        <f t="shared" si="44"/>
        <v>837</v>
      </c>
      <c r="Q61" s="158">
        <f t="shared" si="45"/>
        <v>837</v>
      </c>
      <c r="R61" s="158"/>
      <c r="T61" s="30">
        <v>14</v>
      </c>
      <c r="U61" s="1" t="s">
        <v>42</v>
      </c>
      <c r="V61" s="122">
        <v>147</v>
      </c>
      <c r="W61" s="81">
        <v>7</v>
      </c>
      <c r="X61" s="122">
        <v>7</v>
      </c>
      <c r="Y61" s="82">
        <v>0</v>
      </c>
      <c r="Z61" s="20">
        <f t="shared" si="46"/>
        <v>987</v>
      </c>
      <c r="AA61" s="44">
        <f>'liczba dni zwłoki'!$E$18</f>
        <v>58</v>
      </c>
      <c r="AB61" s="44">
        <f>'liczba dni zwłoki'!$F$18</f>
        <v>132</v>
      </c>
      <c r="AC61" s="43">
        <f t="shared" si="47"/>
        <v>44</v>
      </c>
      <c r="AD61" s="45">
        <f>'liczba dni zwłoki'!$H$18</f>
        <v>15</v>
      </c>
      <c r="AE61" s="45">
        <f>'liczba dni zwłoki'!$I$18</f>
        <v>130</v>
      </c>
      <c r="AF61" s="45">
        <f t="shared" si="48"/>
        <v>32</v>
      </c>
    </row>
    <row r="62" spans="2:32" ht="16.5" thickTop="1" thickBot="1" x14ac:dyDescent="0.3">
      <c r="B62" s="30">
        <v>5</v>
      </c>
      <c r="C62" s="1" t="s">
        <v>10</v>
      </c>
      <c r="D62" s="2">
        <v>153</v>
      </c>
      <c r="E62" s="2">
        <v>8</v>
      </c>
      <c r="F62" s="20">
        <f t="shared" ref="F62:F67" si="49">D62*5+E62*9</f>
        <v>837</v>
      </c>
      <c r="G62" s="44">
        <f>'liczba dni zwłoki'!$E$9</f>
        <v>330</v>
      </c>
      <c r="H62" s="44">
        <f>'liczba dni zwłoki'!$F$9</f>
        <v>132</v>
      </c>
      <c r="I62" s="47">
        <f t="shared" si="39"/>
        <v>100</v>
      </c>
      <c r="J62" s="45">
        <f>'liczba dni zwłoki'!$H$9</f>
        <v>198</v>
      </c>
      <c r="K62" s="45">
        <f>'liczba dni zwłoki'!$I$9</f>
        <v>130</v>
      </c>
      <c r="L62" s="46">
        <f t="shared" si="40"/>
        <v>69</v>
      </c>
      <c r="M62" s="156">
        <f t="shared" si="41"/>
        <v>1.0824372759856631</v>
      </c>
      <c r="N62" s="157">
        <f t="shared" si="42"/>
        <v>773.25496688741725</v>
      </c>
      <c r="O62" s="158">
        <f t="shared" si="43"/>
        <v>63.745033112582746</v>
      </c>
      <c r="P62" s="158">
        <f t="shared" si="44"/>
        <v>837</v>
      </c>
      <c r="Q62" s="158">
        <f t="shared" si="45"/>
        <v>837</v>
      </c>
      <c r="R62" s="158"/>
      <c r="T62" s="30">
        <v>15</v>
      </c>
      <c r="U62" s="1" t="s">
        <v>43</v>
      </c>
      <c r="V62" s="122">
        <v>147</v>
      </c>
      <c r="W62" s="81">
        <v>7</v>
      </c>
      <c r="X62" s="122">
        <v>7</v>
      </c>
      <c r="Y62" s="82">
        <v>0</v>
      </c>
      <c r="Z62" s="20">
        <f t="shared" si="46"/>
        <v>987</v>
      </c>
      <c r="AA62" s="44">
        <f>'liczba dni zwłoki'!$E$19</f>
        <v>28</v>
      </c>
      <c r="AB62" s="44">
        <f>'liczba dni zwłoki'!$F$19</f>
        <v>132</v>
      </c>
      <c r="AC62" s="43">
        <f t="shared" si="47"/>
        <v>36</v>
      </c>
      <c r="AD62" s="45">
        <f>'liczba dni zwłoki'!$H$19</f>
        <v>0</v>
      </c>
      <c r="AE62" s="45">
        <f>'liczba dni zwłoki'!$I$19</f>
        <v>130</v>
      </c>
      <c r="AF62" s="45">
        <f t="shared" si="48"/>
        <v>28</v>
      </c>
    </row>
    <row r="63" spans="2:32" ht="16.5" thickTop="1" thickBot="1" x14ac:dyDescent="0.3">
      <c r="B63" s="30">
        <v>6</v>
      </c>
      <c r="C63" s="1" t="s">
        <v>11</v>
      </c>
      <c r="D63" s="2">
        <v>153</v>
      </c>
      <c r="E63" s="2">
        <v>8</v>
      </c>
      <c r="F63" s="20">
        <f t="shared" si="49"/>
        <v>837</v>
      </c>
      <c r="G63" s="44">
        <f>'liczba dni zwłoki'!$E$10</f>
        <v>302</v>
      </c>
      <c r="H63" s="44">
        <f>'liczba dni zwłoki'!$F$10</f>
        <v>132</v>
      </c>
      <c r="I63" s="47">
        <f t="shared" si="39"/>
        <v>93</v>
      </c>
      <c r="J63" s="45">
        <f>'liczba dni zwłoki'!$H$10</f>
        <v>170</v>
      </c>
      <c r="K63" s="45">
        <f>'liczba dni zwłoki'!$I$10</f>
        <v>130</v>
      </c>
      <c r="L63" s="46">
        <f t="shared" si="40"/>
        <v>63</v>
      </c>
      <c r="M63" s="156">
        <f>(F63+L63)/F63</f>
        <v>1.075268817204301</v>
      </c>
      <c r="N63" s="157">
        <f t="shared" si="42"/>
        <v>778.41000000000008</v>
      </c>
      <c r="O63" s="158">
        <f t="shared" si="43"/>
        <v>58.589999999999918</v>
      </c>
      <c r="P63" s="158">
        <f t="shared" si="44"/>
        <v>837</v>
      </c>
      <c r="Q63" s="158">
        <f t="shared" si="45"/>
        <v>837</v>
      </c>
      <c r="R63" s="158"/>
      <c r="T63" s="30">
        <v>16</v>
      </c>
      <c r="U63" s="1" t="s">
        <v>188</v>
      </c>
      <c r="V63" s="122">
        <v>147</v>
      </c>
      <c r="W63" s="81">
        <v>7</v>
      </c>
      <c r="X63" s="122">
        <v>7</v>
      </c>
      <c r="Y63" s="82">
        <v>0</v>
      </c>
      <c r="Z63" s="20">
        <f t="shared" si="46"/>
        <v>987</v>
      </c>
      <c r="AA63" s="44">
        <f>'liczba dni zwłoki'!$E$20</f>
        <v>0</v>
      </c>
      <c r="AB63" s="44">
        <f>'liczba dni zwłoki'!$F$20</f>
        <v>130</v>
      </c>
      <c r="AC63" s="43">
        <f t="shared" si="47"/>
        <v>28</v>
      </c>
      <c r="AD63" s="45">
        <f>'liczba dni zwłoki'!$H$20</f>
        <v>0</v>
      </c>
      <c r="AE63" s="45">
        <f>'liczba dni zwłoki'!$I$20</f>
        <v>129</v>
      </c>
      <c r="AF63" s="45">
        <f t="shared" si="48"/>
        <v>28</v>
      </c>
    </row>
    <row r="64" spans="2:32" ht="16.5" thickTop="1" thickBot="1" x14ac:dyDescent="0.3">
      <c r="B64" s="30">
        <v>7</v>
      </c>
      <c r="C64" s="1" t="s">
        <v>12</v>
      </c>
      <c r="D64" s="2">
        <v>153</v>
      </c>
      <c r="E64" s="2">
        <v>8</v>
      </c>
      <c r="F64" s="20">
        <f t="shared" si="49"/>
        <v>837</v>
      </c>
      <c r="G64" s="44">
        <f>'liczba dni zwłoki'!$E$11</f>
        <v>271</v>
      </c>
      <c r="H64" s="44">
        <f>'liczba dni zwłoki'!$F$11</f>
        <v>132</v>
      </c>
      <c r="I64" s="47">
        <f t="shared" si="39"/>
        <v>86</v>
      </c>
      <c r="J64" s="45">
        <f>'liczba dni zwłoki'!$H$11</f>
        <v>144</v>
      </c>
      <c r="K64" s="45">
        <f>'liczba dni zwłoki'!$I$11</f>
        <v>130</v>
      </c>
      <c r="L64" s="46">
        <f t="shared" si="40"/>
        <v>57</v>
      </c>
      <c r="M64" s="156">
        <f t="shared" ref="M64:M67" si="50">(F64+L64)/F64</f>
        <v>1.0681003584229392</v>
      </c>
      <c r="N64" s="157">
        <f t="shared" si="42"/>
        <v>783.63422818791935</v>
      </c>
      <c r="O64" s="158">
        <f t="shared" si="43"/>
        <v>53.365771812080652</v>
      </c>
      <c r="P64" s="158">
        <f t="shared" si="44"/>
        <v>837</v>
      </c>
      <c r="Q64" s="158">
        <f t="shared" si="45"/>
        <v>837</v>
      </c>
      <c r="R64" s="158"/>
      <c r="T64" s="30">
        <v>17</v>
      </c>
      <c r="U64" s="1" t="s">
        <v>189</v>
      </c>
      <c r="V64" s="122">
        <v>147</v>
      </c>
      <c r="W64" s="81">
        <v>7</v>
      </c>
      <c r="X64" s="122">
        <v>7</v>
      </c>
      <c r="Y64" s="82">
        <v>0</v>
      </c>
      <c r="Z64" s="20">
        <f t="shared" si="46"/>
        <v>987</v>
      </c>
      <c r="AA64" s="44">
        <f>'liczba dni zwłoki'!$E$21</f>
        <v>0</v>
      </c>
      <c r="AB64" s="44">
        <f>'liczba dni zwłoki'!$F$21</f>
        <v>99</v>
      </c>
      <c r="AC64" s="43">
        <f t="shared" si="47"/>
        <v>21</v>
      </c>
      <c r="AD64" s="45">
        <f>'liczba dni zwłoki'!$H$21</f>
        <v>0</v>
      </c>
      <c r="AE64" s="45">
        <f>'liczba dni zwłoki'!$I$21</f>
        <v>99</v>
      </c>
      <c r="AF64" s="45">
        <f t="shared" si="48"/>
        <v>21</v>
      </c>
    </row>
    <row r="65" spans="2:32" ht="16.5" thickTop="1" thickBot="1" x14ac:dyDescent="0.3">
      <c r="B65" s="30">
        <v>8</v>
      </c>
      <c r="C65" s="1" t="s">
        <v>13</v>
      </c>
      <c r="D65" s="2">
        <v>153</v>
      </c>
      <c r="E65" s="2">
        <v>8</v>
      </c>
      <c r="F65" s="20">
        <f t="shared" si="49"/>
        <v>837</v>
      </c>
      <c r="G65" s="44">
        <f>'liczba dni zwłoki'!$E$12</f>
        <v>240</v>
      </c>
      <c r="H65" s="44">
        <f>'liczba dni zwłoki'!$F$12</f>
        <v>132</v>
      </c>
      <c r="I65" s="47">
        <f t="shared" si="39"/>
        <v>79</v>
      </c>
      <c r="J65" s="45">
        <f>'liczba dni zwłoki'!$H$12</f>
        <v>144</v>
      </c>
      <c r="K65" s="45">
        <f>'liczba dni zwłoki'!$I$12</f>
        <v>130</v>
      </c>
      <c r="L65" s="46">
        <f t="shared" si="40"/>
        <v>57</v>
      </c>
      <c r="M65" s="156">
        <f t="shared" si="50"/>
        <v>1.0681003584229392</v>
      </c>
      <c r="N65" s="157">
        <f t="shared" si="42"/>
        <v>783.63422818791935</v>
      </c>
      <c r="O65" s="158">
        <f t="shared" si="43"/>
        <v>53.365771812080652</v>
      </c>
      <c r="P65" s="158">
        <f t="shared" si="44"/>
        <v>837</v>
      </c>
      <c r="Q65" s="158">
        <f t="shared" si="45"/>
        <v>837</v>
      </c>
      <c r="R65" s="158"/>
      <c r="T65" s="30">
        <v>18</v>
      </c>
      <c r="U65" s="1" t="s">
        <v>190</v>
      </c>
      <c r="V65" s="122">
        <v>146</v>
      </c>
      <c r="W65" s="81">
        <v>7</v>
      </c>
      <c r="X65" s="122">
        <v>7</v>
      </c>
      <c r="Y65" s="82">
        <v>0</v>
      </c>
      <c r="Z65" s="20">
        <f t="shared" si="46"/>
        <v>981</v>
      </c>
      <c r="AA65" s="44">
        <f>'liczba dni zwłoki'!$E$22</f>
        <v>0</v>
      </c>
      <c r="AB65" s="44">
        <f>'liczba dni zwłoki'!$F$22</f>
        <v>69</v>
      </c>
      <c r="AC65" s="43">
        <f t="shared" si="47"/>
        <v>15</v>
      </c>
      <c r="AD65" s="45">
        <f>'liczba dni zwłoki'!$H$22</f>
        <v>0</v>
      </c>
      <c r="AE65" s="45">
        <f>'liczba dni zwłoki'!$I$22</f>
        <v>69</v>
      </c>
      <c r="AF65" s="45">
        <f t="shared" si="48"/>
        <v>15</v>
      </c>
    </row>
    <row r="66" spans="2:32" ht="16.5" thickTop="1" thickBot="1" x14ac:dyDescent="0.3">
      <c r="B66" s="30">
        <v>9</v>
      </c>
      <c r="C66" s="1" t="s">
        <v>14</v>
      </c>
      <c r="D66" s="2">
        <v>149</v>
      </c>
      <c r="E66" s="2">
        <v>8</v>
      </c>
      <c r="F66" s="20">
        <f t="shared" si="49"/>
        <v>817</v>
      </c>
      <c r="G66" s="44">
        <f>'liczba dni zwłoki'!$E$13</f>
        <v>212</v>
      </c>
      <c r="H66" s="44">
        <f>'liczba dni zwłoki'!$F$13</f>
        <v>132</v>
      </c>
      <c r="I66" s="47">
        <f t="shared" si="39"/>
        <v>71</v>
      </c>
      <c r="J66" s="45">
        <f>'liczba dni zwłoki'!$H$13</f>
        <v>144</v>
      </c>
      <c r="K66" s="45">
        <f>'liczba dni zwłoki'!$I$13</f>
        <v>130</v>
      </c>
      <c r="L66" s="46">
        <f t="shared" si="40"/>
        <v>56</v>
      </c>
      <c r="M66" s="156">
        <f t="shared" si="50"/>
        <v>1.0685434516523868</v>
      </c>
      <c r="N66" s="157">
        <f t="shared" si="42"/>
        <v>764.59221076746849</v>
      </c>
      <c r="O66" s="158">
        <f t="shared" si="43"/>
        <v>52.407789232531513</v>
      </c>
      <c r="P66" s="158">
        <f t="shared" si="44"/>
        <v>817</v>
      </c>
      <c r="Q66" s="158">
        <f t="shared" si="45"/>
        <v>817</v>
      </c>
      <c r="R66" s="158"/>
      <c r="T66" s="30">
        <v>19</v>
      </c>
      <c r="U66" s="1" t="s">
        <v>240</v>
      </c>
      <c r="V66" s="17">
        <v>146</v>
      </c>
      <c r="W66" s="17">
        <v>7</v>
      </c>
      <c r="X66" s="2">
        <v>7</v>
      </c>
      <c r="Y66" s="2">
        <v>0</v>
      </c>
      <c r="Z66" s="20">
        <f t="shared" si="46"/>
        <v>981</v>
      </c>
      <c r="AA66" s="44">
        <f>'liczba dni zwłoki'!$E$23</f>
        <v>0</v>
      </c>
      <c r="AB66" s="44">
        <f>'liczba dni zwłoki'!$F$23</f>
        <v>36</v>
      </c>
      <c r="AC66" s="43">
        <f t="shared" si="47"/>
        <v>8</v>
      </c>
      <c r="AD66" s="45">
        <f>'liczba dni zwłoki'!$H$23</f>
        <v>0</v>
      </c>
      <c r="AE66" s="45">
        <f>'liczba dni zwłoki'!$I$23</f>
        <v>36</v>
      </c>
      <c r="AF66" s="45">
        <f t="shared" si="48"/>
        <v>8</v>
      </c>
    </row>
    <row r="67" spans="2:32" ht="16.5" thickTop="1" thickBot="1" x14ac:dyDescent="0.3">
      <c r="B67" s="30">
        <v>10</v>
      </c>
      <c r="C67" s="1" t="s">
        <v>36</v>
      </c>
      <c r="D67" s="2">
        <v>149</v>
      </c>
      <c r="E67" s="22">
        <v>7</v>
      </c>
      <c r="F67" s="23">
        <f t="shared" si="49"/>
        <v>808</v>
      </c>
      <c r="G67" s="44">
        <f>'liczba dni zwłoki'!$E$14</f>
        <v>181</v>
      </c>
      <c r="H67" s="44">
        <f>'liczba dni zwłoki'!$F$14</f>
        <v>132</v>
      </c>
      <c r="I67" s="47">
        <f t="shared" si="39"/>
        <v>63</v>
      </c>
      <c r="J67" s="45">
        <f>'liczba dni zwłoki'!$H$14</f>
        <v>138</v>
      </c>
      <c r="K67" s="45">
        <f>'liczba dni zwłoki'!$I$14</f>
        <v>130</v>
      </c>
      <c r="L67" s="46">
        <f t="shared" si="40"/>
        <v>54</v>
      </c>
      <c r="M67" s="156">
        <f t="shared" si="50"/>
        <v>1.0668316831683169</v>
      </c>
      <c r="N67" s="157">
        <f t="shared" si="42"/>
        <v>757.38283062645007</v>
      </c>
      <c r="O67" s="158">
        <f t="shared" si="43"/>
        <v>50.617169373549928</v>
      </c>
      <c r="P67" s="158">
        <f t="shared" si="44"/>
        <v>808</v>
      </c>
      <c r="Q67" s="158">
        <f>P67-R67</f>
        <v>157.41442351494879</v>
      </c>
      <c r="R67" s="158">
        <f>O68</f>
        <v>650.58557648505121</v>
      </c>
      <c r="Y67" s="24" t="s">
        <v>47</v>
      </c>
      <c r="Z67" s="33">
        <f>SUM(Z58:Z66)</f>
        <v>8781</v>
      </c>
      <c r="AA67" s="33"/>
      <c r="AB67" s="33"/>
      <c r="AC67" s="34">
        <f>SUM(AC58:AC66)</f>
        <v>329</v>
      </c>
      <c r="AD67" s="34"/>
      <c r="AE67" s="34"/>
      <c r="AF67" s="34">
        <f>SUM(AF58:AF66)</f>
        <v>274</v>
      </c>
    </row>
    <row r="68" spans="2:32" ht="17.25" customHeight="1" thickTop="1" thickBot="1" x14ac:dyDescent="0.3">
      <c r="B68" s="12"/>
      <c r="C68" s="13"/>
      <c r="D68" s="14"/>
      <c r="E68" s="24" t="s">
        <v>47</v>
      </c>
      <c r="F68" s="35">
        <f>SUM(F58:F67)</f>
        <v>8343</v>
      </c>
      <c r="G68" s="35"/>
      <c r="H68" s="35"/>
      <c r="I68" s="25">
        <f>SUM(I58:I67)</f>
        <v>966</v>
      </c>
      <c r="J68" s="25"/>
      <c r="K68" s="25"/>
      <c r="L68" s="25">
        <f t="shared" ref="L68" si="51">SUM(L58:L67)</f>
        <v>708</v>
      </c>
      <c r="M68" s="155"/>
      <c r="N68" s="159">
        <f>SUM(N58:N67)</f>
        <v>7692.4144235149488</v>
      </c>
      <c r="O68" s="159">
        <f t="shared" si="43"/>
        <v>650.58557648505121</v>
      </c>
      <c r="P68" s="159">
        <f t="shared" si="44"/>
        <v>8343</v>
      </c>
      <c r="Q68" s="159">
        <f>SUM(Q58:Q67)</f>
        <v>7692.4144235149488</v>
      </c>
      <c r="R68" s="159">
        <f>SUM(R58:R67)</f>
        <v>650.58557648505121</v>
      </c>
    </row>
    <row r="69" spans="2:32" ht="83.25" customHeight="1" thickTop="1" x14ac:dyDescent="0.25"/>
    <row r="70" spans="2:32" ht="18.75" x14ac:dyDescent="0.3">
      <c r="B70" s="198" t="s">
        <v>206</v>
      </c>
      <c r="C70" s="198"/>
      <c r="D70" s="198"/>
      <c r="E70" s="198"/>
      <c r="F70" s="198"/>
      <c r="G70" s="198"/>
      <c r="H70" s="198"/>
      <c r="I70" s="198"/>
      <c r="J70" s="198"/>
      <c r="K70" s="198"/>
      <c r="L70" s="198"/>
      <c r="M70" s="134"/>
      <c r="N70" s="134"/>
      <c r="O70" s="134"/>
      <c r="P70" s="134"/>
      <c r="Q70" s="134"/>
      <c r="R70" s="134"/>
      <c r="S70" s="132"/>
      <c r="T70" s="198" t="s">
        <v>206</v>
      </c>
      <c r="U70" s="198"/>
      <c r="V70" s="198"/>
      <c r="W70" s="198"/>
      <c r="X70" s="198"/>
      <c r="Y70" s="198"/>
      <c r="Z70" s="198"/>
      <c r="AA70" s="198"/>
      <c r="AB70" s="198"/>
      <c r="AC70" s="198"/>
      <c r="AD70" s="198"/>
      <c r="AE70" s="198"/>
      <c r="AF70" s="198"/>
    </row>
    <row r="71" spans="2:32" ht="15.75" thickBot="1" x14ac:dyDescent="0.3">
      <c r="D71" s="127"/>
      <c r="E71" s="127"/>
      <c r="I71" s="11"/>
      <c r="J71" s="11"/>
      <c r="K71" s="11"/>
      <c r="L71" s="11"/>
      <c r="M71" s="11"/>
      <c r="N71" s="11"/>
      <c r="O71" s="11"/>
      <c r="P71" s="11"/>
      <c r="Q71" s="11"/>
      <c r="R71" s="11"/>
    </row>
    <row r="72" spans="2:32" ht="34.5" customHeight="1" thickTop="1" thickBot="1" x14ac:dyDescent="0.3">
      <c r="G72" s="187" t="s">
        <v>152</v>
      </c>
      <c r="H72" s="188"/>
      <c r="I72" s="189"/>
      <c r="J72" s="174" t="s">
        <v>151</v>
      </c>
      <c r="K72" s="175"/>
      <c r="L72" s="176"/>
      <c r="M72" s="153"/>
      <c r="N72" s="153"/>
      <c r="O72" s="153"/>
      <c r="P72" s="153"/>
      <c r="Q72" s="153"/>
      <c r="R72" s="153"/>
      <c r="AA72" s="187" t="s">
        <v>152</v>
      </c>
      <c r="AB72" s="188"/>
      <c r="AC72" s="189"/>
      <c r="AD72" s="174" t="s">
        <v>151</v>
      </c>
      <c r="AE72" s="175"/>
      <c r="AF72" s="176"/>
    </row>
    <row r="73" spans="2:32" ht="48" customHeight="1" thickTop="1" thickBot="1" x14ac:dyDescent="0.3">
      <c r="B73" s="177" t="s">
        <v>0</v>
      </c>
      <c r="C73" s="179" t="s">
        <v>1</v>
      </c>
      <c r="D73" s="183" t="s">
        <v>2</v>
      </c>
      <c r="E73" s="184"/>
      <c r="F73" s="181" t="s">
        <v>3</v>
      </c>
      <c r="G73" s="190" t="s">
        <v>38</v>
      </c>
      <c r="H73" s="191"/>
      <c r="I73" s="185" t="s">
        <v>37</v>
      </c>
      <c r="J73" s="192" t="s">
        <v>150</v>
      </c>
      <c r="K73" s="193"/>
      <c r="L73" s="173" t="s">
        <v>48</v>
      </c>
      <c r="M73" s="166" t="s">
        <v>243</v>
      </c>
      <c r="N73" s="168" t="s">
        <v>241</v>
      </c>
      <c r="O73" s="168" t="s">
        <v>185</v>
      </c>
      <c r="P73" s="168" t="s">
        <v>183</v>
      </c>
      <c r="Q73" s="168" t="s">
        <v>244</v>
      </c>
      <c r="R73" s="168" t="s">
        <v>245</v>
      </c>
      <c r="T73" s="177" t="s">
        <v>0</v>
      </c>
      <c r="U73" s="179" t="s">
        <v>1</v>
      </c>
      <c r="V73" s="194" t="s">
        <v>2</v>
      </c>
      <c r="W73" s="195"/>
      <c r="X73" s="195"/>
      <c r="Y73" s="196"/>
      <c r="Z73" s="181" t="s">
        <v>3</v>
      </c>
      <c r="AA73" s="197" t="s">
        <v>38</v>
      </c>
      <c r="AB73" s="197"/>
      <c r="AC73" s="185" t="s">
        <v>37</v>
      </c>
      <c r="AD73" s="192" t="s">
        <v>150</v>
      </c>
      <c r="AE73" s="193"/>
      <c r="AF73" s="171" t="s">
        <v>48</v>
      </c>
    </row>
    <row r="74" spans="2:32" ht="17.25" customHeight="1" thickTop="1" thickBot="1" x14ac:dyDescent="0.3">
      <c r="B74" s="178"/>
      <c r="C74" s="180"/>
      <c r="D74" s="19" t="s">
        <v>4</v>
      </c>
      <c r="E74" s="19" t="s">
        <v>5</v>
      </c>
      <c r="F74" s="182"/>
      <c r="G74" s="78" t="s">
        <v>197</v>
      </c>
      <c r="H74" s="78" t="s">
        <v>198</v>
      </c>
      <c r="I74" s="186"/>
      <c r="J74" s="80" t="s">
        <v>197</v>
      </c>
      <c r="K74" s="79" t="s">
        <v>198</v>
      </c>
      <c r="L74" s="173"/>
      <c r="M74" s="167"/>
      <c r="N74" s="169"/>
      <c r="O74" s="169"/>
      <c r="P74" s="169"/>
      <c r="Q74" s="169"/>
      <c r="R74" s="169"/>
      <c r="T74" s="178"/>
      <c r="U74" s="180"/>
      <c r="V74" s="28" t="s">
        <v>44</v>
      </c>
      <c r="W74" s="19" t="s">
        <v>4</v>
      </c>
      <c r="X74" s="29" t="s">
        <v>45</v>
      </c>
      <c r="Y74" s="19" t="s">
        <v>5</v>
      </c>
      <c r="Z74" s="182"/>
      <c r="AA74" s="78" t="s">
        <v>197</v>
      </c>
      <c r="AB74" s="126" t="s">
        <v>198</v>
      </c>
      <c r="AC74" s="186"/>
      <c r="AD74" s="79" t="s">
        <v>197</v>
      </c>
      <c r="AE74" s="80" t="s">
        <v>198</v>
      </c>
      <c r="AF74" s="172"/>
    </row>
    <row r="75" spans="2:32" ht="16.5" thickTop="1" thickBot="1" x14ac:dyDescent="0.3">
      <c r="B75" s="30">
        <v>1</v>
      </c>
      <c r="C75" s="1" t="s">
        <v>6</v>
      </c>
      <c r="D75" s="2">
        <v>104</v>
      </c>
      <c r="E75" s="2">
        <v>2</v>
      </c>
      <c r="F75" s="20">
        <f>D75*5+E75*9</f>
        <v>538</v>
      </c>
      <c r="G75" s="44">
        <f>'liczba dni zwłoki'!$E$5</f>
        <v>455</v>
      </c>
      <c r="H75" s="44">
        <f>'liczba dni zwłoki'!$F$5</f>
        <v>132</v>
      </c>
      <c r="I75" s="47">
        <f>ROUND(((F75*0.1*G75)/365)+((F75*0.08*H75)/365),0)</f>
        <v>83</v>
      </c>
      <c r="J75" s="45">
        <f>'liczba dni zwłoki'!$H$5</f>
        <v>323</v>
      </c>
      <c r="K75" s="45">
        <f>'liczba dni zwłoki'!$I$5</f>
        <v>130</v>
      </c>
      <c r="L75" s="46">
        <f>ROUND((((F75*0.1*J75)/365)+((F75*0.08*K75)/365)),0)</f>
        <v>63</v>
      </c>
      <c r="M75" s="156">
        <f>(F75+L75)/F75</f>
        <v>1.1171003717472119</v>
      </c>
      <c r="N75" s="157">
        <f>F75/M75</f>
        <v>481.60399334442599</v>
      </c>
      <c r="O75" s="158">
        <f>F75-N75</f>
        <v>56.396006655574013</v>
      </c>
      <c r="P75" s="158">
        <f>N75+O75</f>
        <v>538</v>
      </c>
      <c r="Q75" s="158">
        <f>P75</f>
        <v>538</v>
      </c>
      <c r="R75" s="158"/>
      <c r="T75" s="30">
        <v>11</v>
      </c>
      <c r="U75" s="1" t="s">
        <v>39</v>
      </c>
      <c r="V75" s="122">
        <v>107</v>
      </c>
      <c r="W75" s="81">
        <v>0</v>
      </c>
      <c r="X75" s="122">
        <v>2</v>
      </c>
      <c r="Y75" s="82">
        <v>0</v>
      </c>
      <c r="Z75" s="20">
        <f>V75*6+W75*5+X75*10+Y75*9</f>
        <v>662</v>
      </c>
      <c r="AA75" s="44">
        <f>'liczba dni zwłoki'!$E$15</f>
        <v>149</v>
      </c>
      <c r="AB75" s="44">
        <f>'liczba dni zwłoki'!$F$15</f>
        <v>132</v>
      </c>
      <c r="AC75" s="43">
        <f>ROUND((((Z75*0.1*AA75)/365)+((Z75*0.08*AB75)/365)),0)</f>
        <v>46</v>
      </c>
      <c r="AD75" s="45">
        <f>'liczba dni zwłoki'!$H$15</f>
        <v>106</v>
      </c>
      <c r="AE75" s="45">
        <f>'liczba dni zwłoki'!$I$15</f>
        <v>130</v>
      </c>
      <c r="AF75" s="45">
        <f>ROUND((((Z75*0.1*AD75)/365)+((Z75*0.08*AE75)/365)),0)</f>
        <v>38</v>
      </c>
    </row>
    <row r="76" spans="2:32" ht="16.5" thickTop="1" thickBot="1" x14ac:dyDescent="0.3">
      <c r="B76" s="30">
        <v>2</v>
      </c>
      <c r="C76" s="1" t="s">
        <v>7</v>
      </c>
      <c r="D76" s="2">
        <v>106</v>
      </c>
      <c r="E76" s="2">
        <v>2</v>
      </c>
      <c r="F76" s="20">
        <f>+D76*5+E76*9</f>
        <v>548</v>
      </c>
      <c r="G76" s="44">
        <f>'liczba dni zwłoki'!$E$6</f>
        <v>422</v>
      </c>
      <c r="H76" s="44">
        <f>'liczba dni zwłoki'!$F$6</f>
        <v>132</v>
      </c>
      <c r="I76" s="47">
        <f t="shared" ref="I76:I84" si="52">ROUND(((F76*0.1*G76)/365)+((F76*0.08*H76)/365),0)</f>
        <v>79</v>
      </c>
      <c r="J76" s="45">
        <f>'liczba dni zwłoki'!$H$6</f>
        <v>290</v>
      </c>
      <c r="K76" s="45">
        <f>'liczba dni zwłoki'!$I$6</f>
        <v>130</v>
      </c>
      <c r="L76" s="46">
        <f t="shared" ref="L76:L84" si="53">ROUND((((F76*0.1*J76)/365)+((F76*0.08*K76)/365)),0)</f>
        <v>59</v>
      </c>
      <c r="M76" s="156">
        <f t="shared" ref="M76:M79" si="54">(F76+L76)/F76</f>
        <v>1.1076642335766422</v>
      </c>
      <c r="N76" s="157">
        <f t="shared" ref="N76:N84" si="55">F76/M76</f>
        <v>494.73476112026361</v>
      </c>
      <c r="O76" s="158">
        <f t="shared" ref="O76:O85" si="56">F76-N76</f>
        <v>53.265238879736387</v>
      </c>
      <c r="P76" s="158">
        <f t="shared" ref="P76:P85" si="57">N76+O76</f>
        <v>548</v>
      </c>
      <c r="Q76" s="158">
        <f t="shared" ref="Q76:Q83" si="58">P76</f>
        <v>548</v>
      </c>
      <c r="R76" s="158"/>
      <c r="T76" s="30">
        <v>12</v>
      </c>
      <c r="U76" s="1" t="s">
        <v>40</v>
      </c>
      <c r="V76" s="122">
        <v>107</v>
      </c>
      <c r="W76" s="81">
        <v>0</v>
      </c>
      <c r="X76" s="122">
        <v>2</v>
      </c>
      <c r="Y76" s="82">
        <v>0</v>
      </c>
      <c r="Z76" s="20">
        <f t="shared" ref="Z76:Z83" si="59">V76*6+W76*5+X76*10+Y76*9</f>
        <v>662</v>
      </c>
      <c r="AA76" s="44">
        <f>'liczba dni zwłoki'!$E$16</f>
        <v>120</v>
      </c>
      <c r="AB76" s="44">
        <f>'liczba dni zwłoki'!$F$16</f>
        <v>132</v>
      </c>
      <c r="AC76" s="43">
        <f t="shared" ref="AC76:AC82" si="60">ROUND((((Z76*0.1*AA76)/365)+((Z76*0.08*AB76)/365)),0)</f>
        <v>41</v>
      </c>
      <c r="AD76" s="45">
        <f>'liczba dni zwłoki'!$H$16</f>
        <v>77</v>
      </c>
      <c r="AE76" s="45">
        <f>'liczba dni zwłoki'!$I$16</f>
        <v>130</v>
      </c>
      <c r="AF76" s="45">
        <f t="shared" ref="AF76:AF82" si="61">ROUND((((Z76*0.1*AD76)/365)+((Z76*0.08*AE76)/365)),0)</f>
        <v>33</v>
      </c>
    </row>
    <row r="77" spans="2:32" ht="16.5" thickTop="1" thickBot="1" x14ac:dyDescent="0.3">
      <c r="B77" s="30">
        <v>3</v>
      </c>
      <c r="C77" s="1" t="s">
        <v>8</v>
      </c>
      <c r="D77" s="2">
        <v>106</v>
      </c>
      <c r="E77" s="2">
        <v>2</v>
      </c>
      <c r="F77" s="20">
        <f>D77*5+E77*9</f>
        <v>548</v>
      </c>
      <c r="G77" s="44">
        <f>'liczba dni zwłoki'!$E$7</f>
        <v>393</v>
      </c>
      <c r="H77" s="44">
        <f>'liczba dni zwłoki'!$F$7</f>
        <v>132</v>
      </c>
      <c r="I77" s="47">
        <f t="shared" si="52"/>
        <v>75</v>
      </c>
      <c r="J77" s="45">
        <f>'liczba dni zwłoki'!$H$7</f>
        <v>261</v>
      </c>
      <c r="K77" s="45">
        <f>'liczba dni zwłoki'!$I$7</f>
        <v>130</v>
      </c>
      <c r="L77" s="46">
        <f t="shared" si="53"/>
        <v>55</v>
      </c>
      <c r="M77" s="156">
        <f t="shared" si="54"/>
        <v>1.1003649635036497</v>
      </c>
      <c r="N77" s="157">
        <f t="shared" si="55"/>
        <v>498.01658374792703</v>
      </c>
      <c r="O77" s="158">
        <f t="shared" si="56"/>
        <v>49.983416252072971</v>
      </c>
      <c r="P77" s="158">
        <f t="shared" si="57"/>
        <v>548</v>
      </c>
      <c r="Q77" s="158">
        <f t="shared" si="58"/>
        <v>548</v>
      </c>
      <c r="R77" s="158"/>
      <c r="T77" s="30">
        <v>13</v>
      </c>
      <c r="U77" s="1" t="s">
        <v>41</v>
      </c>
      <c r="V77" s="122">
        <v>107</v>
      </c>
      <c r="W77" s="81">
        <v>0</v>
      </c>
      <c r="X77" s="122">
        <v>2</v>
      </c>
      <c r="Y77" s="82">
        <v>0</v>
      </c>
      <c r="Z77" s="20">
        <f t="shared" si="59"/>
        <v>662</v>
      </c>
      <c r="AA77" s="44">
        <f>'liczba dni zwłoki'!$E$17</f>
        <v>90</v>
      </c>
      <c r="AB77" s="44">
        <f>'liczba dni zwłoki'!$F$17</f>
        <v>132</v>
      </c>
      <c r="AC77" s="43">
        <f t="shared" si="60"/>
        <v>35</v>
      </c>
      <c r="AD77" s="45">
        <f>'liczba dni zwłoki'!$H$17</f>
        <v>47</v>
      </c>
      <c r="AE77" s="45">
        <f>'liczba dni zwłoki'!$I$17</f>
        <v>130</v>
      </c>
      <c r="AF77" s="45">
        <f t="shared" si="61"/>
        <v>27</v>
      </c>
    </row>
    <row r="78" spans="2:32" ht="16.5" thickTop="1" thickBot="1" x14ac:dyDescent="0.3">
      <c r="B78" s="30">
        <v>4</v>
      </c>
      <c r="C78" s="1" t="s">
        <v>9</v>
      </c>
      <c r="D78" s="2">
        <v>106</v>
      </c>
      <c r="E78" s="2">
        <v>2</v>
      </c>
      <c r="F78" s="20">
        <f>D78*5+E78*9</f>
        <v>548</v>
      </c>
      <c r="G78" s="44">
        <f>'liczba dni zwłoki'!$E$8</f>
        <v>363</v>
      </c>
      <c r="H78" s="44">
        <f>'liczba dni zwłoki'!$F$8</f>
        <v>132</v>
      </c>
      <c r="I78" s="47">
        <f t="shared" si="52"/>
        <v>70</v>
      </c>
      <c r="J78" s="45">
        <f>'liczba dni zwłoki'!$H$8</f>
        <v>231</v>
      </c>
      <c r="K78" s="45">
        <f>'liczba dni zwłoki'!$I$8</f>
        <v>130</v>
      </c>
      <c r="L78" s="46">
        <f t="shared" si="53"/>
        <v>50</v>
      </c>
      <c r="M78" s="156">
        <f t="shared" si="54"/>
        <v>1.0912408759124088</v>
      </c>
      <c r="N78" s="157">
        <f t="shared" si="55"/>
        <v>502.18060200668896</v>
      </c>
      <c r="O78" s="158">
        <f t="shared" si="56"/>
        <v>45.819397993311043</v>
      </c>
      <c r="P78" s="158">
        <f t="shared" si="57"/>
        <v>548</v>
      </c>
      <c r="Q78" s="158">
        <f t="shared" si="58"/>
        <v>548</v>
      </c>
      <c r="R78" s="158"/>
      <c r="T78" s="30">
        <v>14</v>
      </c>
      <c r="U78" s="1" t="s">
        <v>42</v>
      </c>
      <c r="V78" s="122">
        <v>107</v>
      </c>
      <c r="W78" s="81">
        <v>0</v>
      </c>
      <c r="X78" s="122">
        <v>2</v>
      </c>
      <c r="Y78" s="82">
        <v>0</v>
      </c>
      <c r="Z78" s="20">
        <f t="shared" si="59"/>
        <v>662</v>
      </c>
      <c r="AA78" s="44">
        <f>'liczba dni zwłoki'!$E$18</f>
        <v>58</v>
      </c>
      <c r="AB78" s="44">
        <f>'liczba dni zwłoki'!$F$18</f>
        <v>132</v>
      </c>
      <c r="AC78" s="43">
        <f t="shared" si="60"/>
        <v>30</v>
      </c>
      <c r="AD78" s="45">
        <f>'liczba dni zwłoki'!$H$18</f>
        <v>15</v>
      </c>
      <c r="AE78" s="45">
        <f>'liczba dni zwłoki'!$I$18</f>
        <v>130</v>
      </c>
      <c r="AF78" s="45">
        <f t="shared" si="61"/>
        <v>22</v>
      </c>
    </row>
    <row r="79" spans="2:32" ht="16.5" thickTop="1" thickBot="1" x14ac:dyDescent="0.3">
      <c r="B79" s="30">
        <v>5</v>
      </c>
      <c r="C79" s="1" t="s">
        <v>10</v>
      </c>
      <c r="D79" s="2">
        <v>106</v>
      </c>
      <c r="E79" s="2">
        <v>2</v>
      </c>
      <c r="F79" s="20">
        <f t="shared" ref="F79:F84" si="62">D79*5+E79*9</f>
        <v>548</v>
      </c>
      <c r="G79" s="44">
        <f>'liczba dni zwłoki'!$E$9</f>
        <v>330</v>
      </c>
      <c r="H79" s="44">
        <f>'liczba dni zwłoki'!$F$9</f>
        <v>132</v>
      </c>
      <c r="I79" s="47">
        <f t="shared" si="52"/>
        <v>65</v>
      </c>
      <c r="J79" s="45">
        <f>'liczba dni zwłoki'!$H$9</f>
        <v>198</v>
      </c>
      <c r="K79" s="45">
        <f>'liczba dni zwłoki'!$I$9</f>
        <v>130</v>
      </c>
      <c r="L79" s="46">
        <f t="shared" si="53"/>
        <v>45</v>
      </c>
      <c r="M79" s="156">
        <f t="shared" si="54"/>
        <v>1.082116788321168</v>
      </c>
      <c r="N79" s="157">
        <f t="shared" si="55"/>
        <v>506.4148397976391</v>
      </c>
      <c r="O79" s="158">
        <f t="shared" si="56"/>
        <v>41.585160202360896</v>
      </c>
      <c r="P79" s="158">
        <f t="shared" si="57"/>
        <v>548</v>
      </c>
      <c r="Q79" s="158">
        <f t="shared" si="58"/>
        <v>548</v>
      </c>
      <c r="R79" s="158"/>
      <c r="T79" s="30">
        <v>15</v>
      </c>
      <c r="U79" s="1" t="s">
        <v>43</v>
      </c>
      <c r="V79" s="122">
        <v>107</v>
      </c>
      <c r="W79" s="81">
        <v>0</v>
      </c>
      <c r="X79" s="122">
        <v>2</v>
      </c>
      <c r="Y79" s="82">
        <v>0</v>
      </c>
      <c r="Z79" s="20">
        <f t="shared" si="59"/>
        <v>662</v>
      </c>
      <c r="AA79" s="44">
        <f>'liczba dni zwłoki'!$E$19</f>
        <v>28</v>
      </c>
      <c r="AB79" s="44">
        <f>'liczba dni zwłoki'!$F$19</f>
        <v>132</v>
      </c>
      <c r="AC79" s="43">
        <f t="shared" si="60"/>
        <v>24</v>
      </c>
      <c r="AD79" s="45">
        <f>'liczba dni zwłoki'!$H$19</f>
        <v>0</v>
      </c>
      <c r="AE79" s="45">
        <f>'liczba dni zwłoki'!$I$19</f>
        <v>130</v>
      </c>
      <c r="AF79" s="45">
        <f t="shared" si="61"/>
        <v>19</v>
      </c>
    </row>
    <row r="80" spans="2:32" ht="16.5" thickTop="1" thickBot="1" x14ac:dyDescent="0.3">
      <c r="B80" s="30">
        <v>6</v>
      </c>
      <c r="C80" s="1" t="s">
        <v>11</v>
      </c>
      <c r="D80" s="2">
        <v>102</v>
      </c>
      <c r="E80" s="2">
        <v>2</v>
      </c>
      <c r="F80" s="20">
        <f t="shared" si="62"/>
        <v>528</v>
      </c>
      <c r="G80" s="44">
        <f>'liczba dni zwłoki'!$E$10</f>
        <v>302</v>
      </c>
      <c r="H80" s="44">
        <f>'liczba dni zwłoki'!$F$10</f>
        <v>132</v>
      </c>
      <c r="I80" s="47">
        <f t="shared" si="52"/>
        <v>59</v>
      </c>
      <c r="J80" s="45">
        <f>'liczba dni zwłoki'!$H$10</f>
        <v>170</v>
      </c>
      <c r="K80" s="45">
        <f>'liczba dni zwłoki'!$I$10</f>
        <v>130</v>
      </c>
      <c r="L80" s="46">
        <f t="shared" si="53"/>
        <v>40</v>
      </c>
      <c r="M80" s="156">
        <f>(F80+L80)/F80</f>
        <v>1.0757575757575757</v>
      </c>
      <c r="N80" s="157">
        <f t="shared" si="55"/>
        <v>490.81690140845075</v>
      </c>
      <c r="O80" s="158">
        <f t="shared" si="56"/>
        <v>37.183098591549253</v>
      </c>
      <c r="P80" s="158">
        <f t="shared" si="57"/>
        <v>528</v>
      </c>
      <c r="Q80" s="158">
        <f t="shared" si="58"/>
        <v>528</v>
      </c>
      <c r="R80" s="158"/>
      <c r="T80" s="30">
        <v>16</v>
      </c>
      <c r="U80" s="1" t="s">
        <v>188</v>
      </c>
      <c r="V80" s="122">
        <v>107</v>
      </c>
      <c r="W80" s="81">
        <v>0</v>
      </c>
      <c r="X80" s="122">
        <v>2</v>
      </c>
      <c r="Y80" s="82">
        <v>0</v>
      </c>
      <c r="Z80" s="20">
        <f t="shared" si="59"/>
        <v>662</v>
      </c>
      <c r="AA80" s="44">
        <f>'liczba dni zwłoki'!$E$20</f>
        <v>0</v>
      </c>
      <c r="AB80" s="44">
        <f>'liczba dni zwłoki'!$F$20</f>
        <v>130</v>
      </c>
      <c r="AC80" s="43">
        <f t="shared" si="60"/>
        <v>19</v>
      </c>
      <c r="AD80" s="45">
        <f>'liczba dni zwłoki'!$H$20</f>
        <v>0</v>
      </c>
      <c r="AE80" s="45">
        <f>'liczba dni zwłoki'!$I$20</f>
        <v>129</v>
      </c>
      <c r="AF80" s="45">
        <f t="shared" si="61"/>
        <v>19</v>
      </c>
    </row>
    <row r="81" spans="2:32" ht="16.5" thickTop="1" thickBot="1" x14ac:dyDescent="0.3">
      <c r="B81" s="30">
        <v>7</v>
      </c>
      <c r="C81" s="1" t="s">
        <v>12</v>
      </c>
      <c r="D81" s="2">
        <v>102</v>
      </c>
      <c r="E81" s="2">
        <v>2</v>
      </c>
      <c r="F81" s="20">
        <f t="shared" si="62"/>
        <v>528</v>
      </c>
      <c r="G81" s="44">
        <f>'liczba dni zwłoki'!$E$11</f>
        <v>271</v>
      </c>
      <c r="H81" s="44">
        <f>'liczba dni zwłoki'!$F$11</f>
        <v>132</v>
      </c>
      <c r="I81" s="47">
        <f t="shared" si="52"/>
        <v>54</v>
      </c>
      <c r="J81" s="45">
        <f>'liczba dni zwłoki'!$H$11</f>
        <v>144</v>
      </c>
      <c r="K81" s="45">
        <f>'liczba dni zwłoki'!$I$11</f>
        <v>130</v>
      </c>
      <c r="L81" s="46">
        <f t="shared" si="53"/>
        <v>36</v>
      </c>
      <c r="M81" s="156">
        <f t="shared" ref="M81:M84" si="63">(F81+L81)/F81</f>
        <v>1.0681818181818181</v>
      </c>
      <c r="N81" s="157">
        <f t="shared" si="55"/>
        <v>494.29787234042556</v>
      </c>
      <c r="O81" s="158">
        <f t="shared" si="56"/>
        <v>33.702127659574444</v>
      </c>
      <c r="P81" s="158">
        <f t="shared" si="57"/>
        <v>528</v>
      </c>
      <c r="Q81" s="158">
        <f t="shared" si="58"/>
        <v>528</v>
      </c>
      <c r="R81" s="158"/>
      <c r="T81" s="30">
        <v>17</v>
      </c>
      <c r="U81" s="1" t="s">
        <v>189</v>
      </c>
      <c r="V81" s="122">
        <v>107</v>
      </c>
      <c r="W81" s="81">
        <v>0</v>
      </c>
      <c r="X81" s="122">
        <v>2</v>
      </c>
      <c r="Y81" s="82">
        <v>0</v>
      </c>
      <c r="Z81" s="20">
        <f t="shared" si="59"/>
        <v>662</v>
      </c>
      <c r="AA81" s="44">
        <f>'liczba dni zwłoki'!$E$21</f>
        <v>0</v>
      </c>
      <c r="AB81" s="44">
        <f>'liczba dni zwłoki'!$F$21</f>
        <v>99</v>
      </c>
      <c r="AC81" s="43">
        <f t="shared" si="60"/>
        <v>14</v>
      </c>
      <c r="AD81" s="45">
        <f>'liczba dni zwłoki'!$H$21</f>
        <v>0</v>
      </c>
      <c r="AE81" s="45">
        <f>'liczba dni zwłoki'!$I$21</f>
        <v>99</v>
      </c>
      <c r="AF81" s="45">
        <f t="shared" si="61"/>
        <v>14</v>
      </c>
    </row>
    <row r="82" spans="2:32" ht="16.5" thickTop="1" thickBot="1" x14ac:dyDescent="0.3">
      <c r="B82" s="30">
        <v>8</v>
      </c>
      <c r="C82" s="1" t="s">
        <v>13</v>
      </c>
      <c r="D82" s="2">
        <v>102</v>
      </c>
      <c r="E82" s="2">
        <v>2</v>
      </c>
      <c r="F82" s="20">
        <f t="shared" si="62"/>
        <v>528</v>
      </c>
      <c r="G82" s="44">
        <f>'liczba dni zwłoki'!$E$12</f>
        <v>240</v>
      </c>
      <c r="H82" s="44">
        <f>'liczba dni zwłoki'!$F$12</f>
        <v>132</v>
      </c>
      <c r="I82" s="47">
        <f t="shared" si="52"/>
        <v>50</v>
      </c>
      <c r="J82" s="45">
        <f>'liczba dni zwłoki'!$H$12</f>
        <v>144</v>
      </c>
      <c r="K82" s="45">
        <f>'liczba dni zwłoki'!$I$12</f>
        <v>130</v>
      </c>
      <c r="L82" s="46">
        <f t="shared" si="53"/>
        <v>36</v>
      </c>
      <c r="M82" s="156">
        <f t="shared" si="63"/>
        <v>1.0681818181818181</v>
      </c>
      <c r="N82" s="157">
        <f t="shared" si="55"/>
        <v>494.29787234042556</v>
      </c>
      <c r="O82" s="158">
        <f t="shared" si="56"/>
        <v>33.702127659574444</v>
      </c>
      <c r="P82" s="158">
        <f t="shared" si="57"/>
        <v>528</v>
      </c>
      <c r="Q82" s="158">
        <f t="shared" si="58"/>
        <v>528</v>
      </c>
      <c r="R82" s="158"/>
      <c r="T82" s="30">
        <v>18</v>
      </c>
      <c r="U82" s="1" t="s">
        <v>190</v>
      </c>
      <c r="V82" s="122">
        <v>105</v>
      </c>
      <c r="W82" s="81">
        <v>0</v>
      </c>
      <c r="X82" s="122">
        <v>2</v>
      </c>
      <c r="Y82" s="82">
        <v>0</v>
      </c>
      <c r="Z82" s="20">
        <f t="shared" si="59"/>
        <v>650</v>
      </c>
      <c r="AA82" s="44">
        <f>'liczba dni zwłoki'!$E$22</f>
        <v>0</v>
      </c>
      <c r="AB82" s="44">
        <f>'liczba dni zwłoki'!$F$22</f>
        <v>69</v>
      </c>
      <c r="AC82" s="43">
        <f t="shared" si="60"/>
        <v>10</v>
      </c>
      <c r="AD82" s="45">
        <f>'liczba dni zwłoki'!$H$22</f>
        <v>0</v>
      </c>
      <c r="AE82" s="45">
        <f>'liczba dni zwłoki'!$I$22</f>
        <v>69</v>
      </c>
      <c r="AF82" s="45">
        <f t="shared" si="61"/>
        <v>10</v>
      </c>
    </row>
    <row r="83" spans="2:32" ht="16.5" thickTop="1" thickBot="1" x14ac:dyDescent="0.3">
      <c r="B83" s="30">
        <v>9</v>
      </c>
      <c r="C83" s="1" t="s">
        <v>14</v>
      </c>
      <c r="D83" s="2">
        <v>102</v>
      </c>
      <c r="E83" s="2">
        <v>2</v>
      </c>
      <c r="F83" s="20">
        <f t="shared" si="62"/>
        <v>528</v>
      </c>
      <c r="G83" s="44">
        <f>'liczba dni zwłoki'!$E$13</f>
        <v>212</v>
      </c>
      <c r="H83" s="44">
        <f>'liczba dni zwłoki'!$F$13</f>
        <v>132</v>
      </c>
      <c r="I83" s="47">
        <f t="shared" si="52"/>
        <v>46</v>
      </c>
      <c r="J83" s="45">
        <f>'liczba dni zwłoki'!$H$13</f>
        <v>144</v>
      </c>
      <c r="K83" s="45">
        <f>'liczba dni zwłoki'!$I$13</f>
        <v>130</v>
      </c>
      <c r="L83" s="46">
        <f t="shared" si="53"/>
        <v>36</v>
      </c>
      <c r="M83" s="156">
        <f t="shared" si="63"/>
        <v>1.0681818181818181</v>
      </c>
      <c r="N83" s="157">
        <f t="shared" si="55"/>
        <v>494.29787234042556</v>
      </c>
      <c r="O83" s="158">
        <f t="shared" si="56"/>
        <v>33.702127659574444</v>
      </c>
      <c r="P83" s="158">
        <f t="shared" si="57"/>
        <v>528</v>
      </c>
      <c r="Q83" s="158">
        <f t="shared" si="58"/>
        <v>528</v>
      </c>
      <c r="R83" s="158"/>
      <c r="T83" s="30">
        <v>19</v>
      </c>
      <c r="U83" s="1" t="s">
        <v>240</v>
      </c>
      <c r="V83" s="17">
        <v>105</v>
      </c>
      <c r="W83" s="17">
        <v>0</v>
      </c>
      <c r="X83" s="2">
        <v>2</v>
      </c>
      <c r="Y83" s="2">
        <v>0</v>
      </c>
      <c r="Z83" s="20">
        <f t="shared" si="59"/>
        <v>650</v>
      </c>
      <c r="AA83" s="44">
        <f>'liczba dni zwłoki'!$E$23</f>
        <v>0</v>
      </c>
      <c r="AB83" s="44">
        <f>'liczba dni zwłoki'!$F$23</f>
        <v>36</v>
      </c>
      <c r="AC83" s="43">
        <v>0</v>
      </c>
      <c r="AD83" s="45">
        <f>'liczba dni zwłoki'!$H$23</f>
        <v>0</v>
      </c>
      <c r="AE83" s="45">
        <f>'liczba dni zwłoki'!$I$23</f>
        <v>36</v>
      </c>
      <c r="AF83" s="45">
        <v>0</v>
      </c>
    </row>
    <row r="84" spans="2:32" ht="16.5" thickTop="1" thickBot="1" x14ac:dyDescent="0.3">
      <c r="B84" s="30">
        <v>10</v>
      </c>
      <c r="C84" s="1" t="s">
        <v>36</v>
      </c>
      <c r="D84" s="2">
        <v>102</v>
      </c>
      <c r="E84" s="22">
        <v>2</v>
      </c>
      <c r="F84" s="23">
        <f t="shared" si="62"/>
        <v>528</v>
      </c>
      <c r="G84" s="44">
        <f>'liczba dni zwłoki'!$E$14</f>
        <v>181</v>
      </c>
      <c r="H84" s="44">
        <f>'liczba dni zwłoki'!$F$14</f>
        <v>132</v>
      </c>
      <c r="I84" s="47">
        <f t="shared" si="52"/>
        <v>41</v>
      </c>
      <c r="J84" s="45">
        <f>'liczba dni zwłoki'!$H$14</f>
        <v>138</v>
      </c>
      <c r="K84" s="45">
        <f>'liczba dni zwłoki'!$I$14</f>
        <v>130</v>
      </c>
      <c r="L84" s="46">
        <f t="shared" si="53"/>
        <v>35</v>
      </c>
      <c r="M84" s="156">
        <f t="shared" si="63"/>
        <v>1.0662878787878789</v>
      </c>
      <c r="N84" s="157">
        <f t="shared" si="55"/>
        <v>495.17584369449372</v>
      </c>
      <c r="O84" s="158">
        <f t="shared" si="56"/>
        <v>32.824156305506278</v>
      </c>
      <c r="P84" s="158">
        <f t="shared" si="57"/>
        <v>528</v>
      </c>
      <c r="Q84" s="158">
        <f>P84-R84</f>
        <v>109.83714214116571</v>
      </c>
      <c r="R84" s="158">
        <f>O85</f>
        <v>418.16285785883429</v>
      </c>
      <c r="Y84" s="24" t="s">
        <v>47</v>
      </c>
      <c r="Z84" s="33">
        <f>SUM(Z75:Z83)</f>
        <v>5934</v>
      </c>
      <c r="AA84" s="33"/>
      <c r="AB84" s="33"/>
      <c r="AC84" s="34">
        <f>SUM(AC75:AC83)</f>
        <v>219</v>
      </c>
      <c r="AD84" s="34"/>
      <c r="AE84" s="34"/>
      <c r="AF84" s="34">
        <f>SUM(AF75:AF83)</f>
        <v>182</v>
      </c>
    </row>
    <row r="85" spans="2:32" ht="16.5" thickTop="1" thickBot="1" x14ac:dyDescent="0.3">
      <c r="B85" s="12"/>
      <c r="C85" s="13"/>
      <c r="D85" s="14"/>
      <c r="E85" s="24" t="s">
        <v>47</v>
      </c>
      <c r="F85" s="35">
        <f>SUM(F75:F84)</f>
        <v>5370</v>
      </c>
      <c r="G85" s="35"/>
      <c r="H85" s="35"/>
      <c r="I85" s="25">
        <f>SUM(I75:I84)</f>
        <v>622</v>
      </c>
      <c r="J85" s="25"/>
      <c r="K85" s="25"/>
      <c r="L85" s="25">
        <f t="shared" ref="L85" si="64">SUM(L75:L84)</f>
        <v>455</v>
      </c>
      <c r="M85" s="155"/>
      <c r="N85" s="159">
        <f>SUM(N75:N84)</f>
        <v>4951.8371421411657</v>
      </c>
      <c r="O85" s="159">
        <f t="shared" si="56"/>
        <v>418.16285785883429</v>
      </c>
      <c r="P85" s="159">
        <f t="shared" si="57"/>
        <v>5370</v>
      </c>
      <c r="Q85" s="159">
        <f>SUM(Q75:Q84)</f>
        <v>4951.8371421411657</v>
      </c>
      <c r="R85" s="159">
        <f>SUM(R75:R84)</f>
        <v>418.16285785883429</v>
      </c>
    </row>
    <row r="86" spans="2:32" ht="85.5" customHeight="1" thickTop="1" x14ac:dyDescent="0.25"/>
    <row r="87" spans="2:32" ht="18.75" x14ac:dyDescent="0.3">
      <c r="B87" s="198" t="s">
        <v>207</v>
      </c>
      <c r="C87" s="198"/>
      <c r="D87" s="198"/>
      <c r="E87" s="198"/>
      <c r="F87" s="198"/>
      <c r="G87" s="198"/>
      <c r="H87" s="198"/>
      <c r="I87" s="198"/>
      <c r="J87" s="198"/>
      <c r="K87" s="198"/>
      <c r="L87" s="198"/>
      <c r="M87" s="134"/>
      <c r="N87" s="134"/>
      <c r="O87" s="134"/>
      <c r="P87" s="134"/>
      <c r="Q87" s="134"/>
      <c r="R87" s="134"/>
      <c r="S87" s="132"/>
      <c r="T87" s="198" t="s">
        <v>207</v>
      </c>
      <c r="U87" s="198"/>
      <c r="V87" s="198"/>
      <c r="W87" s="198"/>
      <c r="X87" s="198"/>
      <c r="Y87" s="198"/>
      <c r="Z87" s="198"/>
      <c r="AA87" s="198"/>
      <c r="AB87" s="198"/>
      <c r="AC87" s="198"/>
      <c r="AD87" s="198"/>
      <c r="AE87" s="198"/>
      <c r="AF87" s="198"/>
    </row>
    <row r="88" spans="2:32" ht="15.75" thickBot="1" x14ac:dyDescent="0.3">
      <c r="D88" s="127"/>
      <c r="E88" s="127"/>
      <c r="I88" s="11"/>
      <c r="J88" s="11"/>
      <c r="K88" s="11"/>
      <c r="L88" s="11"/>
      <c r="M88" s="11"/>
      <c r="N88" s="11"/>
      <c r="O88" s="11"/>
      <c r="P88" s="11"/>
      <c r="Q88" s="11"/>
      <c r="R88" s="11"/>
    </row>
    <row r="89" spans="2:32" ht="31.5" customHeight="1" thickTop="1" thickBot="1" x14ac:dyDescent="0.3">
      <c r="G89" s="187" t="s">
        <v>152</v>
      </c>
      <c r="H89" s="188"/>
      <c r="I89" s="189"/>
      <c r="J89" s="174" t="s">
        <v>151</v>
      </c>
      <c r="K89" s="175"/>
      <c r="L89" s="176"/>
      <c r="M89" s="153"/>
      <c r="N89" s="153"/>
      <c r="O89" s="153"/>
      <c r="P89" s="153"/>
      <c r="Q89" s="153"/>
      <c r="R89" s="153"/>
      <c r="AA89" s="187" t="s">
        <v>152</v>
      </c>
      <c r="AB89" s="188"/>
      <c r="AC89" s="189"/>
      <c r="AD89" s="174" t="s">
        <v>151</v>
      </c>
      <c r="AE89" s="175"/>
      <c r="AF89" s="176"/>
    </row>
    <row r="90" spans="2:32" ht="48.75" customHeight="1" thickTop="1" thickBot="1" x14ac:dyDescent="0.3">
      <c r="B90" s="177" t="s">
        <v>0</v>
      </c>
      <c r="C90" s="179" t="s">
        <v>1</v>
      </c>
      <c r="D90" s="183" t="s">
        <v>2</v>
      </c>
      <c r="E90" s="184"/>
      <c r="F90" s="181" t="s">
        <v>3</v>
      </c>
      <c r="G90" s="190" t="s">
        <v>38</v>
      </c>
      <c r="H90" s="191"/>
      <c r="I90" s="185" t="s">
        <v>37</v>
      </c>
      <c r="J90" s="192" t="s">
        <v>150</v>
      </c>
      <c r="K90" s="193"/>
      <c r="L90" s="173" t="s">
        <v>48</v>
      </c>
      <c r="M90" s="166" t="s">
        <v>243</v>
      </c>
      <c r="N90" s="168" t="s">
        <v>241</v>
      </c>
      <c r="O90" s="168" t="s">
        <v>185</v>
      </c>
      <c r="P90" s="168" t="s">
        <v>183</v>
      </c>
      <c r="Q90" s="168" t="s">
        <v>244</v>
      </c>
      <c r="R90" s="168" t="s">
        <v>245</v>
      </c>
      <c r="T90" s="177" t="s">
        <v>0</v>
      </c>
      <c r="U90" s="179" t="s">
        <v>1</v>
      </c>
      <c r="V90" s="194" t="s">
        <v>2</v>
      </c>
      <c r="W90" s="195"/>
      <c r="X90" s="195"/>
      <c r="Y90" s="196"/>
      <c r="Z90" s="181" t="s">
        <v>3</v>
      </c>
      <c r="AA90" s="197" t="s">
        <v>38</v>
      </c>
      <c r="AB90" s="197"/>
      <c r="AC90" s="185" t="s">
        <v>37</v>
      </c>
      <c r="AD90" s="192" t="s">
        <v>150</v>
      </c>
      <c r="AE90" s="193"/>
      <c r="AF90" s="171" t="s">
        <v>48</v>
      </c>
    </row>
    <row r="91" spans="2:32" ht="17.25" customHeight="1" thickTop="1" thickBot="1" x14ac:dyDescent="0.3">
      <c r="B91" s="178"/>
      <c r="C91" s="180"/>
      <c r="D91" s="19" t="s">
        <v>4</v>
      </c>
      <c r="E91" s="19" t="s">
        <v>5</v>
      </c>
      <c r="F91" s="182"/>
      <c r="G91" s="78" t="s">
        <v>197</v>
      </c>
      <c r="H91" s="78" t="s">
        <v>198</v>
      </c>
      <c r="I91" s="186"/>
      <c r="J91" s="80" t="s">
        <v>197</v>
      </c>
      <c r="K91" s="79" t="s">
        <v>198</v>
      </c>
      <c r="L91" s="173"/>
      <c r="M91" s="167"/>
      <c r="N91" s="169"/>
      <c r="O91" s="169"/>
      <c r="P91" s="169"/>
      <c r="Q91" s="169"/>
      <c r="R91" s="169"/>
      <c r="T91" s="178"/>
      <c r="U91" s="180"/>
      <c r="V91" s="28" t="s">
        <v>44</v>
      </c>
      <c r="W91" s="19" t="s">
        <v>4</v>
      </c>
      <c r="X91" s="29" t="s">
        <v>45</v>
      </c>
      <c r="Y91" s="19" t="s">
        <v>5</v>
      </c>
      <c r="Z91" s="182"/>
      <c r="AA91" s="78" t="s">
        <v>197</v>
      </c>
      <c r="AB91" s="126" t="s">
        <v>198</v>
      </c>
      <c r="AC91" s="186"/>
      <c r="AD91" s="79" t="s">
        <v>197</v>
      </c>
      <c r="AE91" s="80" t="s">
        <v>198</v>
      </c>
      <c r="AF91" s="172"/>
    </row>
    <row r="92" spans="2:32" ht="16.5" thickTop="1" thickBot="1" x14ac:dyDescent="0.3">
      <c r="B92" s="30">
        <v>1</v>
      </c>
      <c r="C92" s="1" t="s">
        <v>6</v>
      </c>
      <c r="D92" s="2">
        <v>84</v>
      </c>
      <c r="E92" s="2">
        <v>5</v>
      </c>
      <c r="F92" s="20">
        <f>D92*5+E92*9</f>
        <v>465</v>
      </c>
      <c r="G92" s="44">
        <f>'liczba dni zwłoki'!$E$5</f>
        <v>455</v>
      </c>
      <c r="H92" s="44">
        <f>'liczba dni zwłoki'!$F$5</f>
        <v>132</v>
      </c>
      <c r="I92" s="47">
        <f>ROUND(((F92*0.1*G92)/365)+((F92*0.08*H92)/365),0)</f>
        <v>71</v>
      </c>
      <c r="J92" s="45">
        <f>'liczba dni zwłoki'!$H$5</f>
        <v>323</v>
      </c>
      <c r="K92" s="45">
        <f>'liczba dni zwłoki'!$I$5</f>
        <v>130</v>
      </c>
      <c r="L92" s="46">
        <f>ROUND((((F92*0.1*J92)/365)+((F92*0.08*K92)/365)),0)</f>
        <v>54</v>
      </c>
      <c r="M92" s="156">
        <f>(F92+L92)/F92</f>
        <v>1.1161290322580646</v>
      </c>
      <c r="N92" s="157">
        <f>F92/M92</f>
        <v>416.61849710982654</v>
      </c>
      <c r="O92" s="158">
        <f>F92-N92</f>
        <v>48.381502890173465</v>
      </c>
      <c r="P92" s="158">
        <f>N92+O92</f>
        <v>465</v>
      </c>
      <c r="Q92" s="158">
        <f>P92</f>
        <v>465</v>
      </c>
      <c r="R92" s="158"/>
      <c r="T92" s="30">
        <v>11</v>
      </c>
      <c r="U92" s="1" t="s">
        <v>39</v>
      </c>
      <c r="V92" s="122">
        <v>82</v>
      </c>
      <c r="W92" s="81">
        <v>6</v>
      </c>
      <c r="X92" s="122">
        <v>0</v>
      </c>
      <c r="Y92" s="82">
        <v>0</v>
      </c>
      <c r="Z92" s="20">
        <f>V92*6+W92*5+X92*10+Y92*9</f>
        <v>522</v>
      </c>
      <c r="AA92" s="44">
        <f>'liczba dni zwłoki'!$E$15</f>
        <v>149</v>
      </c>
      <c r="AB92" s="44">
        <f>'liczba dni zwłoki'!$F$15</f>
        <v>132</v>
      </c>
      <c r="AC92" s="43">
        <f>ROUND((((Z92*0.1*AA92)/365)+((Z92*0.08*AB92)/365)),0)</f>
        <v>36</v>
      </c>
      <c r="AD92" s="45">
        <f>'liczba dni zwłoki'!$H$15</f>
        <v>106</v>
      </c>
      <c r="AE92" s="45">
        <f>'liczba dni zwłoki'!$I$15</f>
        <v>130</v>
      </c>
      <c r="AF92" s="45">
        <f>ROUND((((Z92*0.1*AD92)/365)+((Z92*0.08*AE92)/365)),0)</f>
        <v>30</v>
      </c>
    </row>
    <row r="93" spans="2:32" ht="16.5" thickTop="1" thickBot="1" x14ac:dyDescent="0.3">
      <c r="B93" s="30">
        <v>2</v>
      </c>
      <c r="C93" s="1" t="s">
        <v>7</v>
      </c>
      <c r="D93" s="2">
        <v>86</v>
      </c>
      <c r="E93" s="2">
        <v>3</v>
      </c>
      <c r="F93" s="20">
        <f>+D93*5+E93*9</f>
        <v>457</v>
      </c>
      <c r="G93" s="44">
        <f>'liczba dni zwłoki'!$E$6</f>
        <v>422</v>
      </c>
      <c r="H93" s="44">
        <f>'liczba dni zwłoki'!$F$6</f>
        <v>132</v>
      </c>
      <c r="I93" s="47">
        <f t="shared" ref="I93:I101" si="65">ROUND(((F93*0.1*G93)/365)+((F93*0.08*H93)/365),0)</f>
        <v>66</v>
      </c>
      <c r="J93" s="45">
        <f>'liczba dni zwłoki'!$H$6</f>
        <v>290</v>
      </c>
      <c r="K93" s="45">
        <f>'liczba dni zwłoki'!$I$6</f>
        <v>130</v>
      </c>
      <c r="L93" s="46">
        <f t="shared" ref="L93:L101" si="66">ROUND((((F93*0.1*J93)/365)+((F93*0.08*K93)/365)),0)</f>
        <v>49</v>
      </c>
      <c r="M93" s="156">
        <f t="shared" ref="M93:M96" si="67">(F93+L93)/F93</f>
        <v>1.1072210065645514</v>
      </c>
      <c r="N93" s="157">
        <f t="shared" ref="N93:N101" si="68">F93/M93</f>
        <v>412.74505928853756</v>
      </c>
      <c r="O93" s="158">
        <f t="shared" ref="O93:O102" si="69">F93-N93</f>
        <v>44.254940711462439</v>
      </c>
      <c r="P93" s="158">
        <f t="shared" ref="P93:P102" si="70">N93+O93</f>
        <v>457</v>
      </c>
      <c r="Q93" s="158">
        <f t="shared" ref="Q93:Q100" si="71">P93</f>
        <v>457</v>
      </c>
      <c r="R93" s="158"/>
      <c r="T93" s="30">
        <v>12</v>
      </c>
      <c r="U93" s="1" t="s">
        <v>40</v>
      </c>
      <c r="V93" s="122">
        <v>82</v>
      </c>
      <c r="W93" s="81">
        <v>6</v>
      </c>
      <c r="X93" s="122">
        <v>0</v>
      </c>
      <c r="Y93" s="82">
        <v>0</v>
      </c>
      <c r="Z93" s="20">
        <f t="shared" ref="Z93:Z100" si="72">V93*6+W93*5+X93*10+Y93*9</f>
        <v>522</v>
      </c>
      <c r="AA93" s="44">
        <f>'liczba dni zwłoki'!$E$16</f>
        <v>120</v>
      </c>
      <c r="AB93" s="44">
        <f>'liczba dni zwłoki'!$F$16</f>
        <v>132</v>
      </c>
      <c r="AC93" s="43">
        <f t="shared" ref="AC93:AC99" si="73">ROUND((((Z93*0.1*AA93)/365)+((Z93*0.08*AB93)/365)),0)</f>
        <v>32</v>
      </c>
      <c r="AD93" s="45">
        <f>'liczba dni zwłoki'!$H$16</f>
        <v>77</v>
      </c>
      <c r="AE93" s="45">
        <f>'liczba dni zwłoki'!$I$16</f>
        <v>130</v>
      </c>
      <c r="AF93" s="45">
        <f t="shared" ref="AF93:AF99" si="74">ROUND((((Z93*0.1*AD93)/365)+((Z93*0.08*AE93)/365)),0)</f>
        <v>26</v>
      </c>
    </row>
    <row r="94" spans="2:32" ht="16.5" thickTop="1" thickBot="1" x14ac:dyDescent="0.3">
      <c r="B94" s="30">
        <v>3</v>
      </c>
      <c r="C94" s="1" t="s">
        <v>8</v>
      </c>
      <c r="D94" s="2">
        <v>86</v>
      </c>
      <c r="E94" s="2">
        <v>3</v>
      </c>
      <c r="F94" s="20">
        <f>D94*5+E94*9</f>
        <v>457</v>
      </c>
      <c r="G94" s="44">
        <f>'liczba dni zwłoki'!$E$7</f>
        <v>393</v>
      </c>
      <c r="H94" s="44">
        <f>'liczba dni zwłoki'!$F$7</f>
        <v>132</v>
      </c>
      <c r="I94" s="47">
        <f t="shared" si="65"/>
        <v>62</v>
      </c>
      <c r="J94" s="45">
        <f>'liczba dni zwłoki'!$H$7</f>
        <v>261</v>
      </c>
      <c r="K94" s="45">
        <f>'liczba dni zwłoki'!$I$7</f>
        <v>130</v>
      </c>
      <c r="L94" s="46">
        <f t="shared" si="66"/>
        <v>46</v>
      </c>
      <c r="M94" s="156">
        <f t="shared" si="67"/>
        <v>1.100656455142232</v>
      </c>
      <c r="N94" s="157">
        <f t="shared" si="68"/>
        <v>415.20675944333993</v>
      </c>
      <c r="O94" s="158">
        <f t="shared" si="69"/>
        <v>41.793240556660066</v>
      </c>
      <c r="P94" s="158">
        <f t="shared" si="70"/>
        <v>457</v>
      </c>
      <c r="Q94" s="158">
        <f t="shared" si="71"/>
        <v>457</v>
      </c>
      <c r="R94" s="158"/>
      <c r="T94" s="30">
        <v>13</v>
      </c>
      <c r="U94" s="1" t="s">
        <v>41</v>
      </c>
      <c r="V94" s="122">
        <v>82</v>
      </c>
      <c r="W94" s="81">
        <v>6</v>
      </c>
      <c r="X94" s="122">
        <v>0</v>
      </c>
      <c r="Y94" s="82">
        <v>0</v>
      </c>
      <c r="Z94" s="20">
        <f t="shared" si="72"/>
        <v>522</v>
      </c>
      <c r="AA94" s="44">
        <f>'liczba dni zwłoki'!$E$17</f>
        <v>90</v>
      </c>
      <c r="AB94" s="44">
        <f>'liczba dni zwłoki'!$F$17</f>
        <v>132</v>
      </c>
      <c r="AC94" s="43">
        <f t="shared" si="73"/>
        <v>28</v>
      </c>
      <c r="AD94" s="45">
        <f>'liczba dni zwłoki'!$H$17</f>
        <v>47</v>
      </c>
      <c r="AE94" s="45">
        <f>'liczba dni zwłoki'!$I$17</f>
        <v>130</v>
      </c>
      <c r="AF94" s="45">
        <f t="shared" si="74"/>
        <v>22</v>
      </c>
    </row>
    <row r="95" spans="2:32" ht="16.5" thickTop="1" thickBot="1" x14ac:dyDescent="0.3">
      <c r="B95" s="30">
        <v>4</v>
      </c>
      <c r="C95" s="1" t="s">
        <v>9</v>
      </c>
      <c r="D95" s="2">
        <v>86</v>
      </c>
      <c r="E95" s="2">
        <v>3</v>
      </c>
      <c r="F95" s="20">
        <f>D95*5+E95*9</f>
        <v>457</v>
      </c>
      <c r="G95" s="44">
        <f>'liczba dni zwłoki'!$E$8</f>
        <v>363</v>
      </c>
      <c r="H95" s="44">
        <f>'liczba dni zwłoki'!$F$8</f>
        <v>132</v>
      </c>
      <c r="I95" s="47">
        <f t="shared" si="65"/>
        <v>59</v>
      </c>
      <c r="J95" s="45">
        <f>'liczba dni zwłoki'!$H$8</f>
        <v>231</v>
      </c>
      <c r="K95" s="45">
        <f>'liczba dni zwłoki'!$I$8</f>
        <v>130</v>
      </c>
      <c r="L95" s="46">
        <f t="shared" si="66"/>
        <v>42</v>
      </c>
      <c r="M95" s="156">
        <f t="shared" si="67"/>
        <v>1.0919037199124726</v>
      </c>
      <c r="N95" s="157">
        <f t="shared" si="68"/>
        <v>418.5350701402806</v>
      </c>
      <c r="O95" s="158">
        <f t="shared" si="69"/>
        <v>38.464929859719405</v>
      </c>
      <c r="P95" s="158">
        <f t="shared" si="70"/>
        <v>457</v>
      </c>
      <c r="Q95" s="158">
        <f t="shared" si="71"/>
        <v>457</v>
      </c>
      <c r="R95" s="158"/>
      <c r="T95" s="30">
        <v>14</v>
      </c>
      <c r="U95" s="1" t="s">
        <v>42</v>
      </c>
      <c r="V95" s="122">
        <v>82</v>
      </c>
      <c r="W95" s="81">
        <v>6</v>
      </c>
      <c r="X95" s="122">
        <v>0</v>
      </c>
      <c r="Y95" s="82">
        <v>0</v>
      </c>
      <c r="Z95" s="20">
        <f t="shared" si="72"/>
        <v>522</v>
      </c>
      <c r="AA95" s="44">
        <f>'liczba dni zwłoki'!$E$18</f>
        <v>58</v>
      </c>
      <c r="AB95" s="44">
        <f>'liczba dni zwłoki'!$F$18</f>
        <v>132</v>
      </c>
      <c r="AC95" s="43">
        <f t="shared" si="73"/>
        <v>23</v>
      </c>
      <c r="AD95" s="45">
        <f>'liczba dni zwłoki'!$H$18</f>
        <v>15</v>
      </c>
      <c r="AE95" s="45">
        <f>'liczba dni zwłoki'!$I$18</f>
        <v>130</v>
      </c>
      <c r="AF95" s="45">
        <f t="shared" si="74"/>
        <v>17</v>
      </c>
    </row>
    <row r="96" spans="2:32" ht="16.5" thickTop="1" thickBot="1" x14ac:dyDescent="0.3">
      <c r="B96" s="30">
        <v>5</v>
      </c>
      <c r="C96" s="1" t="s">
        <v>10</v>
      </c>
      <c r="D96" s="2">
        <v>86</v>
      </c>
      <c r="E96" s="2">
        <v>3</v>
      </c>
      <c r="F96" s="20">
        <f t="shared" ref="F96:F101" si="75">D96*5+E96*9</f>
        <v>457</v>
      </c>
      <c r="G96" s="44">
        <f>'liczba dni zwłoki'!$E$9</f>
        <v>330</v>
      </c>
      <c r="H96" s="44">
        <f>'liczba dni zwłoki'!$F$9</f>
        <v>132</v>
      </c>
      <c r="I96" s="47">
        <f t="shared" si="65"/>
        <v>55</v>
      </c>
      <c r="J96" s="45">
        <f>'liczba dni zwłoki'!$H$9</f>
        <v>198</v>
      </c>
      <c r="K96" s="45">
        <f>'liczba dni zwłoki'!$I$9</f>
        <v>130</v>
      </c>
      <c r="L96" s="46">
        <f t="shared" si="66"/>
        <v>38</v>
      </c>
      <c r="M96" s="156">
        <f t="shared" si="67"/>
        <v>1.0831509846827134</v>
      </c>
      <c r="N96" s="157">
        <f t="shared" si="68"/>
        <v>421.9171717171717</v>
      </c>
      <c r="O96" s="158">
        <f t="shared" si="69"/>
        <v>35.082828282828302</v>
      </c>
      <c r="P96" s="158">
        <f t="shared" si="70"/>
        <v>457</v>
      </c>
      <c r="Q96" s="158">
        <f t="shared" si="71"/>
        <v>457</v>
      </c>
      <c r="R96" s="158"/>
      <c r="T96" s="30">
        <v>15</v>
      </c>
      <c r="U96" s="1" t="s">
        <v>43</v>
      </c>
      <c r="V96" s="122">
        <v>82</v>
      </c>
      <c r="W96" s="81">
        <v>6</v>
      </c>
      <c r="X96" s="122">
        <v>0</v>
      </c>
      <c r="Y96" s="82">
        <v>0</v>
      </c>
      <c r="Z96" s="20">
        <f t="shared" si="72"/>
        <v>522</v>
      </c>
      <c r="AA96" s="44">
        <f>'liczba dni zwłoki'!$E$19</f>
        <v>28</v>
      </c>
      <c r="AB96" s="44">
        <f>'liczba dni zwłoki'!$F$19</f>
        <v>132</v>
      </c>
      <c r="AC96" s="43">
        <f t="shared" si="73"/>
        <v>19</v>
      </c>
      <c r="AD96" s="45">
        <f>'liczba dni zwłoki'!$H$19</f>
        <v>0</v>
      </c>
      <c r="AE96" s="45">
        <f>'liczba dni zwłoki'!$I$19</f>
        <v>130</v>
      </c>
      <c r="AF96" s="45">
        <f t="shared" si="74"/>
        <v>15</v>
      </c>
    </row>
    <row r="97" spans="2:32" ht="16.5" thickTop="1" thickBot="1" x14ac:dyDescent="0.3">
      <c r="B97" s="30">
        <v>6</v>
      </c>
      <c r="C97" s="1" t="s">
        <v>11</v>
      </c>
      <c r="D97" s="2">
        <v>86</v>
      </c>
      <c r="E97" s="2">
        <v>0</v>
      </c>
      <c r="F97" s="20">
        <f t="shared" si="75"/>
        <v>430</v>
      </c>
      <c r="G97" s="44">
        <f>'liczba dni zwłoki'!$E$10</f>
        <v>302</v>
      </c>
      <c r="H97" s="44">
        <f>'liczba dni zwłoki'!$F$10</f>
        <v>132</v>
      </c>
      <c r="I97" s="47">
        <f t="shared" si="65"/>
        <v>48</v>
      </c>
      <c r="J97" s="45">
        <f>'liczba dni zwłoki'!$H$10</f>
        <v>170</v>
      </c>
      <c r="K97" s="45">
        <f>'liczba dni zwłoki'!$I$10</f>
        <v>130</v>
      </c>
      <c r="L97" s="46">
        <f t="shared" si="66"/>
        <v>32</v>
      </c>
      <c r="M97" s="156">
        <f>(F97+L97)/F97</f>
        <v>1.0744186046511628</v>
      </c>
      <c r="N97" s="157">
        <f t="shared" si="68"/>
        <v>400.2164502164502</v>
      </c>
      <c r="O97" s="158">
        <f t="shared" si="69"/>
        <v>29.783549783549802</v>
      </c>
      <c r="P97" s="158">
        <f t="shared" si="70"/>
        <v>430</v>
      </c>
      <c r="Q97" s="158">
        <f t="shared" si="71"/>
        <v>430</v>
      </c>
      <c r="R97" s="158"/>
      <c r="T97" s="30">
        <v>16</v>
      </c>
      <c r="U97" s="1" t="s">
        <v>188</v>
      </c>
      <c r="V97" s="122">
        <v>83</v>
      </c>
      <c r="W97" s="81">
        <v>6</v>
      </c>
      <c r="X97" s="122">
        <v>0</v>
      </c>
      <c r="Y97" s="82">
        <v>0</v>
      </c>
      <c r="Z97" s="20">
        <f t="shared" si="72"/>
        <v>528</v>
      </c>
      <c r="AA97" s="44">
        <f>'liczba dni zwłoki'!$E$20</f>
        <v>0</v>
      </c>
      <c r="AB97" s="44">
        <f>'liczba dni zwłoki'!$F$20</f>
        <v>130</v>
      </c>
      <c r="AC97" s="43">
        <f t="shared" si="73"/>
        <v>15</v>
      </c>
      <c r="AD97" s="45">
        <f>'liczba dni zwłoki'!$H$20</f>
        <v>0</v>
      </c>
      <c r="AE97" s="45">
        <f>'liczba dni zwłoki'!$I$20</f>
        <v>129</v>
      </c>
      <c r="AF97" s="45">
        <f t="shared" si="74"/>
        <v>15</v>
      </c>
    </row>
    <row r="98" spans="2:32" ht="16.5" thickTop="1" thickBot="1" x14ac:dyDescent="0.3">
      <c r="B98" s="30">
        <v>7</v>
      </c>
      <c r="C98" s="1" t="s">
        <v>12</v>
      </c>
      <c r="D98" s="2">
        <v>86</v>
      </c>
      <c r="E98" s="2">
        <v>0</v>
      </c>
      <c r="F98" s="20">
        <f t="shared" si="75"/>
        <v>430</v>
      </c>
      <c r="G98" s="44">
        <f>'liczba dni zwłoki'!$E$11</f>
        <v>271</v>
      </c>
      <c r="H98" s="44">
        <f>'liczba dni zwłoki'!$F$11</f>
        <v>132</v>
      </c>
      <c r="I98" s="47">
        <f t="shared" si="65"/>
        <v>44</v>
      </c>
      <c r="J98" s="45">
        <f>'liczba dni zwłoki'!$H$11</f>
        <v>144</v>
      </c>
      <c r="K98" s="45">
        <f>'liczba dni zwłoki'!$I$11</f>
        <v>130</v>
      </c>
      <c r="L98" s="46">
        <f t="shared" si="66"/>
        <v>29</v>
      </c>
      <c r="M98" s="156">
        <f t="shared" ref="M98:M101" si="76">(F98+L98)/F98</f>
        <v>1.0674418604651164</v>
      </c>
      <c r="N98" s="157">
        <f t="shared" si="68"/>
        <v>402.83224400871455</v>
      </c>
      <c r="O98" s="158">
        <f t="shared" si="69"/>
        <v>27.167755991285446</v>
      </c>
      <c r="P98" s="158">
        <f t="shared" si="70"/>
        <v>430</v>
      </c>
      <c r="Q98" s="158">
        <f t="shared" si="71"/>
        <v>430</v>
      </c>
      <c r="R98" s="158"/>
      <c r="T98" s="30">
        <v>17</v>
      </c>
      <c r="U98" s="1" t="s">
        <v>189</v>
      </c>
      <c r="V98" s="122">
        <v>83</v>
      </c>
      <c r="W98" s="81">
        <v>6</v>
      </c>
      <c r="X98" s="122">
        <v>0</v>
      </c>
      <c r="Y98" s="82">
        <v>0</v>
      </c>
      <c r="Z98" s="20">
        <f t="shared" si="72"/>
        <v>528</v>
      </c>
      <c r="AA98" s="44">
        <f>'liczba dni zwłoki'!$E$21</f>
        <v>0</v>
      </c>
      <c r="AB98" s="44">
        <f>'liczba dni zwłoki'!$F$21</f>
        <v>99</v>
      </c>
      <c r="AC98" s="43">
        <f t="shared" si="73"/>
        <v>11</v>
      </c>
      <c r="AD98" s="45">
        <f>'liczba dni zwłoki'!$H$21</f>
        <v>0</v>
      </c>
      <c r="AE98" s="45">
        <f>'liczba dni zwłoki'!$I$21</f>
        <v>99</v>
      </c>
      <c r="AF98" s="45">
        <f t="shared" si="74"/>
        <v>11</v>
      </c>
    </row>
    <row r="99" spans="2:32" ht="16.5" thickTop="1" thickBot="1" x14ac:dyDescent="0.3">
      <c r="B99" s="30">
        <v>8</v>
      </c>
      <c r="C99" s="1" t="s">
        <v>13</v>
      </c>
      <c r="D99" s="2">
        <v>86</v>
      </c>
      <c r="E99" s="2">
        <v>0</v>
      </c>
      <c r="F99" s="20">
        <f t="shared" si="75"/>
        <v>430</v>
      </c>
      <c r="G99" s="44">
        <f>'liczba dni zwłoki'!$E$12</f>
        <v>240</v>
      </c>
      <c r="H99" s="44">
        <f>'liczba dni zwłoki'!$F$12</f>
        <v>132</v>
      </c>
      <c r="I99" s="47">
        <f t="shared" si="65"/>
        <v>41</v>
      </c>
      <c r="J99" s="45">
        <f>'liczba dni zwłoki'!$H$12</f>
        <v>144</v>
      </c>
      <c r="K99" s="45">
        <f>'liczba dni zwłoki'!$I$12</f>
        <v>130</v>
      </c>
      <c r="L99" s="46">
        <f t="shared" si="66"/>
        <v>29</v>
      </c>
      <c r="M99" s="156">
        <f t="shared" si="76"/>
        <v>1.0674418604651164</v>
      </c>
      <c r="N99" s="157">
        <f t="shared" si="68"/>
        <v>402.83224400871455</v>
      </c>
      <c r="O99" s="158">
        <f t="shared" si="69"/>
        <v>27.167755991285446</v>
      </c>
      <c r="P99" s="158">
        <f t="shared" si="70"/>
        <v>430</v>
      </c>
      <c r="Q99" s="158">
        <f t="shared" si="71"/>
        <v>430</v>
      </c>
      <c r="R99" s="158"/>
      <c r="T99" s="30">
        <v>18</v>
      </c>
      <c r="U99" s="1" t="s">
        <v>190</v>
      </c>
      <c r="V99" s="122">
        <v>83</v>
      </c>
      <c r="W99" s="81">
        <v>6</v>
      </c>
      <c r="X99" s="122">
        <v>0</v>
      </c>
      <c r="Y99" s="82">
        <v>0</v>
      </c>
      <c r="Z99" s="20">
        <f t="shared" si="72"/>
        <v>528</v>
      </c>
      <c r="AA99" s="44">
        <f>'liczba dni zwłoki'!$E$22</f>
        <v>0</v>
      </c>
      <c r="AB99" s="44">
        <f>'liczba dni zwłoki'!$F$22</f>
        <v>69</v>
      </c>
      <c r="AC99" s="43">
        <f t="shared" si="73"/>
        <v>8</v>
      </c>
      <c r="AD99" s="45">
        <f>'liczba dni zwłoki'!$H$22</f>
        <v>0</v>
      </c>
      <c r="AE99" s="45">
        <f>'liczba dni zwłoki'!$I$22</f>
        <v>69</v>
      </c>
      <c r="AF99" s="45">
        <f t="shared" si="74"/>
        <v>8</v>
      </c>
    </row>
    <row r="100" spans="2:32" ht="16.5" thickTop="1" thickBot="1" x14ac:dyDescent="0.3">
      <c r="B100" s="30">
        <v>9</v>
      </c>
      <c r="C100" s="1" t="s">
        <v>14</v>
      </c>
      <c r="D100" s="2">
        <v>88</v>
      </c>
      <c r="E100" s="2">
        <v>0</v>
      </c>
      <c r="F100" s="20">
        <f t="shared" si="75"/>
        <v>440</v>
      </c>
      <c r="G100" s="44">
        <f>'liczba dni zwłoki'!$E$13</f>
        <v>212</v>
      </c>
      <c r="H100" s="44">
        <f>'liczba dni zwłoki'!$F$13</f>
        <v>132</v>
      </c>
      <c r="I100" s="47">
        <f t="shared" si="65"/>
        <v>38</v>
      </c>
      <c r="J100" s="45">
        <f>'liczba dni zwłoki'!$H$13</f>
        <v>144</v>
      </c>
      <c r="K100" s="45">
        <f>'liczba dni zwłoki'!$I$13</f>
        <v>130</v>
      </c>
      <c r="L100" s="46">
        <f t="shared" si="66"/>
        <v>30</v>
      </c>
      <c r="M100" s="156">
        <f t="shared" si="76"/>
        <v>1.0681818181818181</v>
      </c>
      <c r="N100" s="157">
        <f t="shared" si="68"/>
        <v>411.91489361702128</v>
      </c>
      <c r="O100" s="158">
        <f t="shared" si="69"/>
        <v>28.085106382978722</v>
      </c>
      <c r="P100" s="158">
        <f t="shared" si="70"/>
        <v>440</v>
      </c>
      <c r="Q100" s="158">
        <f t="shared" si="71"/>
        <v>440</v>
      </c>
      <c r="R100" s="158"/>
      <c r="T100" s="30">
        <v>19</v>
      </c>
      <c r="U100" s="1" t="s">
        <v>240</v>
      </c>
      <c r="V100" s="17">
        <v>83</v>
      </c>
      <c r="W100" s="17">
        <v>6</v>
      </c>
      <c r="X100" s="2">
        <v>0</v>
      </c>
      <c r="Y100" s="2">
        <v>0</v>
      </c>
      <c r="Z100" s="20">
        <f t="shared" si="72"/>
        <v>528</v>
      </c>
      <c r="AA100" s="44">
        <f>'liczba dni zwłoki'!$E$23</f>
        <v>0</v>
      </c>
      <c r="AB100" s="44">
        <f>'liczba dni zwłoki'!$F$23</f>
        <v>36</v>
      </c>
      <c r="AC100" s="43">
        <v>0</v>
      </c>
      <c r="AD100" s="45">
        <f>'liczba dni zwłoki'!$H$23</f>
        <v>0</v>
      </c>
      <c r="AE100" s="45">
        <f>'liczba dni zwłoki'!$I$23</f>
        <v>36</v>
      </c>
      <c r="AF100" s="45">
        <v>0</v>
      </c>
    </row>
    <row r="101" spans="2:32" ht="16.5" thickTop="1" thickBot="1" x14ac:dyDescent="0.3">
      <c r="B101" s="30">
        <v>10</v>
      </c>
      <c r="C101" s="1" t="s">
        <v>36</v>
      </c>
      <c r="D101" s="2">
        <v>88</v>
      </c>
      <c r="E101" s="22">
        <v>0</v>
      </c>
      <c r="F101" s="23">
        <f t="shared" si="75"/>
        <v>440</v>
      </c>
      <c r="G101" s="44">
        <f>'liczba dni zwłoki'!$E$14</f>
        <v>181</v>
      </c>
      <c r="H101" s="44">
        <f>'liczba dni zwłoki'!$F$14</f>
        <v>132</v>
      </c>
      <c r="I101" s="47">
        <f t="shared" si="65"/>
        <v>35</v>
      </c>
      <c r="J101" s="45">
        <f>'liczba dni zwłoki'!$H$14</f>
        <v>138</v>
      </c>
      <c r="K101" s="45">
        <f>'liczba dni zwłoki'!$I$14</f>
        <v>130</v>
      </c>
      <c r="L101" s="46">
        <f t="shared" si="66"/>
        <v>29</v>
      </c>
      <c r="M101" s="156">
        <f t="shared" si="76"/>
        <v>1.0659090909090909</v>
      </c>
      <c r="N101" s="157">
        <f t="shared" si="68"/>
        <v>412.79317697228146</v>
      </c>
      <c r="O101" s="158">
        <f t="shared" si="69"/>
        <v>27.206823027718542</v>
      </c>
      <c r="P101" s="158">
        <f t="shared" si="70"/>
        <v>440</v>
      </c>
      <c r="Q101" s="158">
        <f>P101-R101</f>
        <v>92.611566522338762</v>
      </c>
      <c r="R101" s="158">
        <f>O102</f>
        <v>347.38843347766124</v>
      </c>
      <c r="Y101" s="24" t="s">
        <v>47</v>
      </c>
      <c r="Z101" s="33">
        <f>SUM(Z92:Z100)</f>
        <v>4722</v>
      </c>
      <c r="AA101" s="33"/>
      <c r="AB101" s="33"/>
      <c r="AC101" s="34">
        <f>SUM(AC92:AC100)</f>
        <v>172</v>
      </c>
      <c r="AD101" s="34"/>
      <c r="AE101" s="34"/>
      <c r="AF101" s="34">
        <f>SUM(AF92:AF100)</f>
        <v>144</v>
      </c>
    </row>
    <row r="102" spans="2:32" ht="16.5" thickTop="1" thickBot="1" x14ac:dyDescent="0.3">
      <c r="B102" s="12"/>
      <c r="C102" s="13"/>
      <c r="D102" s="14"/>
      <c r="E102" s="24" t="s">
        <v>47</v>
      </c>
      <c r="F102" s="35">
        <f>SUM(F92:F101)</f>
        <v>4463</v>
      </c>
      <c r="G102" s="35"/>
      <c r="H102" s="35"/>
      <c r="I102" s="25">
        <f>SUM(I92:I101)</f>
        <v>519</v>
      </c>
      <c r="J102" s="25"/>
      <c r="K102" s="25"/>
      <c r="L102" s="25">
        <f t="shared" ref="L102" si="77">SUM(L92:L101)</f>
        <v>378</v>
      </c>
      <c r="M102" s="155"/>
      <c r="N102" s="159">
        <f>SUM(N92:N101)</f>
        <v>4115.6115665223388</v>
      </c>
      <c r="O102" s="159">
        <f t="shared" si="69"/>
        <v>347.38843347766124</v>
      </c>
      <c r="P102" s="159">
        <f t="shared" si="70"/>
        <v>4463</v>
      </c>
      <c r="Q102" s="159">
        <f>SUM(Q92:Q101)</f>
        <v>4115.6115665223388</v>
      </c>
      <c r="R102" s="159">
        <f>SUM(R92:R101)</f>
        <v>347.38843347766124</v>
      </c>
    </row>
    <row r="103" spans="2:32" ht="90" customHeight="1" thickTop="1" x14ac:dyDescent="0.25"/>
    <row r="104" spans="2:32" ht="15.75" customHeight="1" x14ac:dyDescent="0.3">
      <c r="B104" s="198" t="s">
        <v>208</v>
      </c>
      <c r="C104" s="198"/>
      <c r="D104" s="198"/>
      <c r="E104" s="198"/>
      <c r="F104" s="198"/>
      <c r="G104" s="198"/>
      <c r="H104" s="198"/>
      <c r="I104" s="198"/>
      <c r="J104" s="198"/>
      <c r="K104" s="198"/>
      <c r="L104" s="198"/>
      <c r="M104" s="134"/>
      <c r="N104" s="134"/>
      <c r="O104" s="134"/>
      <c r="P104" s="134"/>
      <c r="Q104" s="134"/>
      <c r="R104" s="134"/>
      <c r="S104" s="132"/>
      <c r="T104" s="198" t="s">
        <v>208</v>
      </c>
      <c r="U104" s="198"/>
      <c r="V104" s="198"/>
      <c r="W104" s="198"/>
      <c r="X104" s="198"/>
      <c r="Y104" s="198"/>
      <c r="Z104" s="198"/>
      <c r="AA104" s="198"/>
      <c r="AB104" s="198"/>
      <c r="AC104" s="198"/>
      <c r="AD104" s="198"/>
      <c r="AE104" s="198"/>
      <c r="AF104" s="198"/>
    </row>
    <row r="105" spans="2:32" ht="15.75" customHeight="1" thickBot="1" x14ac:dyDescent="0.3">
      <c r="D105" s="127"/>
      <c r="E105" s="127"/>
      <c r="I105" s="11"/>
      <c r="J105" s="11"/>
      <c r="K105" s="11"/>
      <c r="L105" s="11"/>
      <c r="M105" s="11"/>
      <c r="N105" s="11"/>
      <c r="O105" s="11"/>
      <c r="P105" s="11"/>
      <c r="Q105" s="11"/>
      <c r="R105" s="11"/>
    </row>
    <row r="106" spans="2:32" ht="30.75" customHeight="1" thickTop="1" thickBot="1" x14ac:dyDescent="0.3">
      <c r="G106" s="187" t="s">
        <v>152</v>
      </c>
      <c r="H106" s="188"/>
      <c r="I106" s="189"/>
      <c r="J106" s="174" t="s">
        <v>151</v>
      </c>
      <c r="K106" s="175"/>
      <c r="L106" s="176"/>
      <c r="M106" s="153"/>
      <c r="N106" s="153"/>
      <c r="O106" s="153"/>
      <c r="P106" s="153"/>
      <c r="Q106" s="153"/>
      <c r="R106" s="153"/>
      <c r="AA106" s="187" t="s">
        <v>152</v>
      </c>
      <c r="AB106" s="188"/>
      <c r="AC106" s="189"/>
      <c r="AD106" s="174" t="s">
        <v>151</v>
      </c>
      <c r="AE106" s="175"/>
      <c r="AF106" s="176"/>
    </row>
    <row r="107" spans="2:32" ht="46.5" customHeight="1" thickTop="1" thickBot="1" x14ac:dyDescent="0.3">
      <c r="B107" s="177" t="s">
        <v>0</v>
      </c>
      <c r="C107" s="179" t="s">
        <v>1</v>
      </c>
      <c r="D107" s="183" t="s">
        <v>2</v>
      </c>
      <c r="E107" s="184"/>
      <c r="F107" s="181" t="s">
        <v>3</v>
      </c>
      <c r="G107" s="190" t="s">
        <v>38</v>
      </c>
      <c r="H107" s="191"/>
      <c r="I107" s="185" t="s">
        <v>37</v>
      </c>
      <c r="J107" s="192" t="s">
        <v>150</v>
      </c>
      <c r="K107" s="193"/>
      <c r="L107" s="173" t="s">
        <v>48</v>
      </c>
      <c r="M107" s="166" t="s">
        <v>243</v>
      </c>
      <c r="N107" s="168" t="s">
        <v>241</v>
      </c>
      <c r="O107" s="168" t="s">
        <v>185</v>
      </c>
      <c r="P107" s="168" t="s">
        <v>183</v>
      </c>
      <c r="Q107" s="168" t="s">
        <v>244</v>
      </c>
      <c r="R107" s="168" t="s">
        <v>245</v>
      </c>
      <c r="T107" s="177" t="s">
        <v>0</v>
      </c>
      <c r="U107" s="179" t="s">
        <v>1</v>
      </c>
      <c r="V107" s="194" t="s">
        <v>2</v>
      </c>
      <c r="W107" s="195"/>
      <c r="X107" s="195"/>
      <c r="Y107" s="196"/>
      <c r="Z107" s="181" t="s">
        <v>3</v>
      </c>
      <c r="AA107" s="197" t="s">
        <v>38</v>
      </c>
      <c r="AB107" s="197"/>
      <c r="AC107" s="185" t="s">
        <v>37</v>
      </c>
      <c r="AD107" s="192" t="s">
        <v>150</v>
      </c>
      <c r="AE107" s="193"/>
      <c r="AF107" s="171" t="s">
        <v>48</v>
      </c>
    </row>
    <row r="108" spans="2:32" ht="15.75" customHeight="1" thickTop="1" thickBot="1" x14ac:dyDescent="0.3">
      <c r="B108" s="178"/>
      <c r="C108" s="180"/>
      <c r="D108" s="19" t="s">
        <v>4</v>
      </c>
      <c r="E108" s="19" t="s">
        <v>5</v>
      </c>
      <c r="F108" s="182"/>
      <c r="G108" s="78" t="s">
        <v>197</v>
      </c>
      <c r="H108" s="78" t="s">
        <v>198</v>
      </c>
      <c r="I108" s="186"/>
      <c r="J108" s="80" t="s">
        <v>197</v>
      </c>
      <c r="K108" s="79" t="s">
        <v>198</v>
      </c>
      <c r="L108" s="173"/>
      <c r="M108" s="167"/>
      <c r="N108" s="169"/>
      <c r="O108" s="169"/>
      <c r="P108" s="169"/>
      <c r="Q108" s="169"/>
      <c r="R108" s="169"/>
      <c r="T108" s="178"/>
      <c r="U108" s="180"/>
      <c r="V108" s="28" t="s">
        <v>44</v>
      </c>
      <c r="W108" s="19" t="s">
        <v>4</v>
      </c>
      <c r="X108" s="29" t="s">
        <v>45</v>
      </c>
      <c r="Y108" s="19" t="s">
        <v>5</v>
      </c>
      <c r="Z108" s="182"/>
      <c r="AA108" s="78" t="s">
        <v>197</v>
      </c>
      <c r="AB108" s="126" t="s">
        <v>198</v>
      </c>
      <c r="AC108" s="186"/>
      <c r="AD108" s="79" t="s">
        <v>197</v>
      </c>
      <c r="AE108" s="80" t="s">
        <v>198</v>
      </c>
      <c r="AF108" s="172"/>
    </row>
    <row r="109" spans="2:32" ht="16.5" thickTop="1" thickBot="1" x14ac:dyDescent="0.3">
      <c r="B109" s="30">
        <v>1</v>
      </c>
      <c r="C109" s="1" t="s">
        <v>6</v>
      </c>
      <c r="D109" s="2">
        <v>74</v>
      </c>
      <c r="E109" s="2">
        <v>6</v>
      </c>
      <c r="F109" s="20">
        <f>D109*5+E109*9</f>
        <v>424</v>
      </c>
      <c r="G109" s="44">
        <f>'liczba dni zwłoki'!$E$5</f>
        <v>455</v>
      </c>
      <c r="H109" s="44">
        <f>'liczba dni zwłoki'!$F$5</f>
        <v>132</v>
      </c>
      <c r="I109" s="47">
        <f>ROUND(((F109*0.1*G109)/365)+((F109*0.08*H109)/365),0)</f>
        <v>65</v>
      </c>
      <c r="J109" s="45">
        <f>'liczba dni zwłoki'!$H$5</f>
        <v>323</v>
      </c>
      <c r="K109" s="45">
        <f>'liczba dni zwłoki'!$I$5</f>
        <v>130</v>
      </c>
      <c r="L109" s="46">
        <f>ROUND((((F109*0.1*J109)/365)+((F109*0.08*K109)/365)),0)</f>
        <v>50</v>
      </c>
      <c r="M109" s="156">
        <f>(F109+L109)/F109</f>
        <v>1.1179245283018868</v>
      </c>
      <c r="N109" s="157">
        <f>F109/M109</f>
        <v>379.27426160337552</v>
      </c>
      <c r="O109" s="158">
        <f>F109-N109</f>
        <v>44.725738396624479</v>
      </c>
      <c r="P109" s="158">
        <f>N109+O109</f>
        <v>424</v>
      </c>
      <c r="Q109" s="158">
        <f>P109</f>
        <v>424</v>
      </c>
      <c r="R109" s="158"/>
      <c r="T109" s="30">
        <v>11</v>
      </c>
      <c r="U109" s="1" t="s">
        <v>39</v>
      </c>
      <c r="V109" s="122">
        <v>73</v>
      </c>
      <c r="W109" s="81">
        <v>0</v>
      </c>
      <c r="X109" s="122">
        <v>5</v>
      </c>
      <c r="Y109" s="82">
        <v>0</v>
      </c>
      <c r="Z109" s="20">
        <f>V109*6+W109*5+X109*10+Y109*9</f>
        <v>488</v>
      </c>
      <c r="AA109" s="44">
        <f>'liczba dni zwłoki'!$E$15</f>
        <v>149</v>
      </c>
      <c r="AB109" s="44">
        <f>'liczba dni zwłoki'!$F$15</f>
        <v>132</v>
      </c>
      <c r="AC109" s="43">
        <f>ROUND((((Z109*0.1*AA109)/365)+((Z109*0.08*AB109)/365)),0)</f>
        <v>34</v>
      </c>
      <c r="AD109" s="45">
        <f>'liczba dni zwłoki'!$H$15</f>
        <v>106</v>
      </c>
      <c r="AE109" s="45">
        <f>'liczba dni zwłoki'!$I$15</f>
        <v>130</v>
      </c>
      <c r="AF109" s="45">
        <f>ROUND((((Z109*0.1*AD109)/365)+((Z109*0.08*AE109)/365)),0)</f>
        <v>28</v>
      </c>
    </row>
    <row r="110" spans="2:32" ht="16.5" thickTop="1" thickBot="1" x14ac:dyDescent="0.3">
      <c r="B110" s="30">
        <v>2</v>
      </c>
      <c r="C110" s="1" t="s">
        <v>7</v>
      </c>
      <c r="D110" s="2">
        <v>74</v>
      </c>
      <c r="E110" s="2">
        <v>6</v>
      </c>
      <c r="F110" s="20">
        <f>+D110*5+E110*9</f>
        <v>424</v>
      </c>
      <c r="G110" s="44">
        <f>'liczba dni zwłoki'!$E$6</f>
        <v>422</v>
      </c>
      <c r="H110" s="44">
        <f>'liczba dni zwłoki'!$F$6</f>
        <v>132</v>
      </c>
      <c r="I110" s="47">
        <f t="shared" ref="I110:I118" si="78">ROUND(((F110*0.1*G110)/365)+((F110*0.08*H110)/365),0)</f>
        <v>61</v>
      </c>
      <c r="J110" s="45">
        <f>'liczba dni zwłoki'!$H$6</f>
        <v>290</v>
      </c>
      <c r="K110" s="45">
        <f>'liczba dni zwłoki'!$I$6</f>
        <v>130</v>
      </c>
      <c r="L110" s="46">
        <f t="shared" ref="L110:L118" si="79">ROUND((((F110*0.1*J110)/365)+((F110*0.08*K110)/365)),0)</f>
        <v>46</v>
      </c>
      <c r="M110" s="156">
        <f t="shared" ref="M110:M113" si="80">(F110+L110)/F110</f>
        <v>1.1084905660377358</v>
      </c>
      <c r="N110" s="157">
        <f t="shared" ref="N110:N118" si="81">F110/M110</f>
        <v>382.50212765957451</v>
      </c>
      <c r="O110" s="158">
        <f t="shared" ref="O110:O119" si="82">F110-N110</f>
        <v>41.497872340425488</v>
      </c>
      <c r="P110" s="158">
        <f t="shared" ref="P110:P119" si="83">N110+O110</f>
        <v>424</v>
      </c>
      <c r="Q110" s="158">
        <f t="shared" ref="Q110:Q117" si="84">P110</f>
        <v>424</v>
      </c>
      <c r="R110" s="158"/>
      <c r="T110" s="30">
        <v>12</v>
      </c>
      <c r="U110" s="1" t="s">
        <v>40</v>
      </c>
      <c r="V110" s="122">
        <v>72</v>
      </c>
      <c r="W110" s="81">
        <v>0</v>
      </c>
      <c r="X110" s="122">
        <v>5</v>
      </c>
      <c r="Y110" s="82">
        <v>0</v>
      </c>
      <c r="Z110" s="20">
        <f t="shared" ref="Z110:Z117" si="85">V110*6+W110*5+X110*10+Y110*9</f>
        <v>482</v>
      </c>
      <c r="AA110" s="44">
        <f>'liczba dni zwłoki'!$E$16</f>
        <v>120</v>
      </c>
      <c r="AB110" s="44">
        <f>'liczba dni zwłoki'!$F$16</f>
        <v>132</v>
      </c>
      <c r="AC110" s="43">
        <f t="shared" ref="AC110:AC116" si="86">ROUND((((Z110*0.1*AA110)/365)+((Z110*0.08*AB110)/365)),0)</f>
        <v>30</v>
      </c>
      <c r="AD110" s="45">
        <f>'liczba dni zwłoki'!$H$16</f>
        <v>77</v>
      </c>
      <c r="AE110" s="45">
        <f>'liczba dni zwłoki'!$I$16</f>
        <v>130</v>
      </c>
      <c r="AF110" s="45">
        <f t="shared" ref="AF110:AF116" si="87">ROUND((((Z110*0.1*AD110)/365)+((Z110*0.08*AE110)/365)),0)</f>
        <v>24</v>
      </c>
    </row>
    <row r="111" spans="2:32" ht="16.5" thickTop="1" thickBot="1" x14ac:dyDescent="0.3">
      <c r="B111" s="30">
        <v>3</v>
      </c>
      <c r="C111" s="1" t="s">
        <v>8</v>
      </c>
      <c r="D111" s="2">
        <v>74</v>
      </c>
      <c r="E111" s="2">
        <v>5</v>
      </c>
      <c r="F111" s="20">
        <f>D111*5+E111*9</f>
        <v>415</v>
      </c>
      <c r="G111" s="44">
        <f>'liczba dni zwłoki'!$E$7</f>
        <v>393</v>
      </c>
      <c r="H111" s="44">
        <f>'liczba dni zwłoki'!$F$7</f>
        <v>132</v>
      </c>
      <c r="I111" s="47">
        <f t="shared" si="78"/>
        <v>57</v>
      </c>
      <c r="J111" s="45">
        <f>'liczba dni zwłoki'!$H$7</f>
        <v>261</v>
      </c>
      <c r="K111" s="45">
        <f>'liczba dni zwłoki'!$I$7</f>
        <v>130</v>
      </c>
      <c r="L111" s="46">
        <f t="shared" si="79"/>
        <v>42</v>
      </c>
      <c r="M111" s="156">
        <f t="shared" si="80"/>
        <v>1.1012048192771084</v>
      </c>
      <c r="N111" s="157">
        <f t="shared" si="81"/>
        <v>376.85995623632385</v>
      </c>
      <c r="O111" s="158">
        <f t="shared" si="82"/>
        <v>38.140043763676147</v>
      </c>
      <c r="P111" s="158">
        <f t="shared" si="83"/>
        <v>415</v>
      </c>
      <c r="Q111" s="158">
        <f t="shared" si="84"/>
        <v>415</v>
      </c>
      <c r="R111" s="158"/>
      <c r="T111" s="30">
        <v>13</v>
      </c>
      <c r="U111" s="1" t="s">
        <v>41</v>
      </c>
      <c r="V111" s="122">
        <v>74</v>
      </c>
      <c r="W111" s="81">
        <v>0</v>
      </c>
      <c r="X111" s="122">
        <v>5</v>
      </c>
      <c r="Y111" s="82">
        <v>0</v>
      </c>
      <c r="Z111" s="20">
        <f t="shared" si="85"/>
        <v>494</v>
      </c>
      <c r="AA111" s="44">
        <f>'liczba dni zwłoki'!$E$17</f>
        <v>90</v>
      </c>
      <c r="AB111" s="44">
        <f>'liczba dni zwłoki'!$F$17</f>
        <v>132</v>
      </c>
      <c r="AC111" s="43">
        <f t="shared" si="86"/>
        <v>26</v>
      </c>
      <c r="AD111" s="45">
        <f>'liczba dni zwłoki'!$H$17</f>
        <v>47</v>
      </c>
      <c r="AE111" s="45">
        <f>'liczba dni zwłoki'!$I$17</f>
        <v>130</v>
      </c>
      <c r="AF111" s="45">
        <f t="shared" si="87"/>
        <v>20</v>
      </c>
    </row>
    <row r="112" spans="2:32" ht="16.5" thickTop="1" thickBot="1" x14ac:dyDescent="0.3">
      <c r="B112" s="30">
        <v>4</v>
      </c>
      <c r="C112" s="1" t="s">
        <v>9</v>
      </c>
      <c r="D112" s="2">
        <v>74</v>
      </c>
      <c r="E112" s="2">
        <v>5</v>
      </c>
      <c r="F112" s="20">
        <f>D112*5+E112*9</f>
        <v>415</v>
      </c>
      <c r="G112" s="44">
        <f>'liczba dni zwłoki'!$E$8</f>
        <v>363</v>
      </c>
      <c r="H112" s="44">
        <f>'liczba dni zwłoki'!$F$8</f>
        <v>132</v>
      </c>
      <c r="I112" s="47">
        <f t="shared" si="78"/>
        <v>53</v>
      </c>
      <c r="J112" s="45">
        <f>'liczba dni zwłoki'!$H$8</f>
        <v>231</v>
      </c>
      <c r="K112" s="45">
        <f>'liczba dni zwłoki'!$I$8</f>
        <v>130</v>
      </c>
      <c r="L112" s="46">
        <f t="shared" si="79"/>
        <v>38</v>
      </c>
      <c r="M112" s="156">
        <f t="shared" si="80"/>
        <v>1.0915662650602409</v>
      </c>
      <c r="N112" s="157">
        <f t="shared" si="81"/>
        <v>380.18763796909496</v>
      </c>
      <c r="O112" s="158">
        <f t="shared" si="82"/>
        <v>34.812362030905035</v>
      </c>
      <c r="P112" s="158">
        <f t="shared" si="83"/>
        <v>415</v>
      </c>
      <c r="Q112" s="158">
        <f t="shared" si="84"/>
        <v>415</v>
      </c>
      <c r="R112" s="158"/>
      <c r="T112" s="30">
        <v>14</v>
      </c>
      <c r="U112" s="1" t="s">
        <v>42</v>
      </c>
      <c r="V112" s="122">
        <v>74</v>
      </c>
      <c r="W112" s="81">
        <v>0</v>
      </c>
      <c r="X112" s="122">
        <v>5</v>
      </c>
      <c r="Y112" s="82">
        <v>0</v>
      </c>
      <c r="Z112" s="20">
        <f t="shared" si="85"/>
        <v>494</v>
      </c>
      <c r="AA112" s="44">
        <f>'liczba dni zwłoki'!$E$18</f>
        <v>58</v>
      </c>
      <c r="AB112" s="44">
        <f>'liczba dni zwłoki'!$F$18</f>
        <v>132</v>
      </c>
      <c r="AC112" s="43">
        <f t="shared" si="86"/>
        <v>22</v>
      </c>
      <c r="AD112" s="45">
        <f>'liczba dni zwłoki'!$H$18</f>
        <v>15</v>
      </c>
      <c r="AE112" s="45">
        <f>'liczba dni zwłoki'!$I$18</f>
        <v>130</v>
      </c>
      <c r="AF112" s="45">
        <f t="shared" si="87"/>
        <v>16</v>
      </c>
    </row>
    <row r="113" spans="2:32" ht="16.5" thickTop="1" thickBot="1" x14ac:dyDescent="0.3">
      <c r="B113" s="30">
        <v>5</v>
      </c>
      <c r="C113" s="1" t="s">
        <v>10</v>
      </c>
      <c r="D113" s="2">
        <v>74</v>
      </c>
      <c r="E113" s="2">
        <v>5</v>
      </c>
      <c r="F113" s="20">
        <f t="shared" ref="F113:F118" si="88">D113*5+E113*9</f>
        <v>415</v>
      </c>
      <c r="G113" s="44">
        <f>'liczba dni zwłoki'!$E$9</f>
        <v>330</v>
      </c>
      <c r="H113" s="44">
        <f>'liczba dni zwłoki'!$F$9</f>
        <v>132</v>
      </c>
      <c r="I113" s="47">
        <f t="shared" si="78"/>
        <v>50</v>
      </c>
      <c r="J113" s="45">
        <f>'liczba dni zwłoki'!$H$9</f>
        <v>198</v>
      </c>
      <c r="K113" s="45">
        <f>'liczba dni zwłoki'!$I$9</f>
        <v>130</v>
      </c>
      <c r="L113" s="46">
        <f t="shared" si="79"/>
        <v>34</v>
      </c>
      <c r="M113" s="156">
        <f t="shared" si="80"/>
        <v>1.0819277108433736</v>
      </c>
      <c r="N113" s="157">
        <f t="shared" si="81"/>
        <v>383.57461024498883</v>
      </c>
      <c r="O113" s="158">
        <f t="shared" si="82"/>
        <v>31.425389755011167</v>
      </c>
      <c r="P113" s="158">
        <f t="shared" si="83"/>
        <v>415</v>
      </c>
      <c r="Q113" s="158">
        <f t="shared" si="84"/>
        <v>415</v>
      </c>
      <c r="R113" s="158"/>
      <c r="T113" s="30">
        <v>15</v>
      </c>
      <c r="U113" s="1" t="s">
        <v>43</v>
      </c>
      <c r="V113" s="122">
        <v>74</v>
      </c>
      <c r="W113" s="81">
        <v>0</v>
      </c>
      <c r="X113" s="122">
        <v>5</v>
      </c>
      <c r="Y113" s="82">
        <v>0</v>
      </c>
      <c r="Z113" s="20">
        <f t="shared" si="85"/>
        <v>494</v>
      </c>
      <c r="AA113" s="44">
        <f>'liczba dni zwłoki'!$E$19</f>
        <v>28</v>
      </c>
      <c r="AB113" s="44">
        <f>'liczba dni zwłoki'!$F$19</f>
        <v>132</v>
      </c>
      <c r="AC113" s="43">
        <f t="shared" si="86"/>
        <v>18</v>
      </c>
      <c r="AD113" s="45">
        <f>'liczba dni zwłoki'!$H$19</f>
        <v>0</v>
      </c>
      <c r="AE113" s="45">
        <f>'liczba dni zwłoki'!$I$19</f>
        <v>130</v>
      </c>
      <c r="AF113" s="45">
        <f t="shared" si="87"/>
        <v>14</v>
      </c>
    </row>
    <row r="114" spans="2:32" ht="16.5" thickTop="1" thickBot="1" x14ac:dyDescent="0.3">
      <c r="B114" s="30">
        <v>6</v>
      </c>
      <c r="C114" s="1" t="s">
        <v>11</v>
      </c>
      <c r="D114" s="2">
        <v>74</v>
      </c>
      <c r="E114" s="2">
        <v>5</v>
      </c>
      <c r="F114" s="20">
        <f t="shared" si="88"/>
        <v>415</v>
      </c>
      <c r="G114" s="44">
        <f>'liczba dni zwłoki'!$E$10</f>
        <v>302</v>
      </c>
      <c r="H114" s="44">
        <f>'liczba dni zwłoki'!$F$10</f>
        <v>132</v>
      </c>
      <c r="I114" s="47">
        <f t="shared" si="78"/>
        <v>46</v>
      </c>
      <c r="J114" s="45">
        <f>'liczba dni zwłoki'!$H$10</f>
        <v>170</v>
      </c>
      <c r="K114" s="45">
        <f>'liczba dni zwłoki'!$I$10</f>
        <v>130</v>
      </c>
      <c r="L114" s="46">
        <f t="shared" si="79"/>
        <v>31</v>
      </c>
      <c r="M114" s="156">
        <f>(F114+L114)/F114</f>
        <v>1.074698795180723</v>
      </c>
      <c r="N114" s="157">
        <f t="shared" si="81"/>
        <v>386.15470852017933</v>
      </c>
      <c r="O114" s="158">
        <f t="shared" si="82"/>
        <v>28.845291479820673</v>
      </c>
      <c r="P114" s="158">
        <f t="shared" si="83"/>
        <v>415</v>
      </c>
      <c r="Q114" s="158">
        <f t="shared" si="84"/>
        <v>415</v>
      </c>
      <c r="R114" s="158"/>
      <c r="T114" s="30">
        <v>16</v>
      </c>
      <c r="U114" s="1" t="s">
        <v>188</v>
      </c>
      <c r="V114" s="122">
        <v>74</v>
      </c>
      <c r="W114" s="81">
        <v>0</v>
      </c>
      <c r="X114" s="122">
        <v>5</v>
      </c>
      <c r="Y114" s="82">
        <v>0</v>
      </c>
      <c r="Z114" s="20">
        <f t="shared" si="85"/>
        <v>494</v>
      </c>
      <c r="AA114" s="44">
        <f>'liczba dni zwłoki'!$E$20</f>
        <v>0</v>
      </c>
      <c r="AB114" s="44">
        <f>'liczba dni zwłoki'!$F$20</f>
        <v>130</v>
      </c>
      <c r="AC114" s="43">
        <f t="shared" si="86"/>
        <v>14</v>
      </c>
      <c r="AD114" s="45">
        <f>'liczba dni zwłoki'!$H$20</f>
        <v>0</v>
      </c>
      <c r="AE114" s="45">
        <f>'liczba dni zwłoki'!$I$20</f>
        <v>129</v>
      </c>
      <c r="AF114" s="45">
        <f t="shared" si="87"/>
        <v>14</v>
      </c>
    </row>
    <row r="115" spans="2:32" ht="16.5" thickTop="1" thickBot="1" x14ac:dyDescent="0.3">
      <c r="B115" s="30">
        <v>7</v>
      </c>
      <c r="C115" s="1" t="s">
        <v>12</v>
      </c>
      <c r="D115" s="2">
        <v>74</v>
      </c>
      <c r="E115" s="2">
        <v>5</v>
      </c>
      <c r="F115" s="20">
        <f t="shared" si="88"/>
        <v>415</v>
      </c>
      <c r="G115" s="44">
        <f>'liczba dni zwłoki'!$E$11</f>
        <v>271</v>
      </c>
      <c r="H115" s="44">
        <f>'liczba dni zwłoki'!$F$11</f>
        <v>132</v>
      </c>
      <c r="I115" s="47">
        <f t="shared" si="78"/>
        <v>43</v>
      </c>
      <c r="J115" s="45">
        <f>'liczba dni zwłoki'!$H$11</f>
        <v>144</v>
      </c>
      <c r="K115" s="45">
        <f>'liczba dni zwłoki'!$I$11</f>
        <v>130</v>
      </c>
      <c r="L115" s="46">
        <f t="shared" si="79"/>
        <v>28</v>
      </c>
      <c r="M115" s="156">
        <f t="shared" ref="M115:M118" si="89">(F115+L115)/F115</f>
        <v>1.0674698795180724</v>
      </c>
      <c r="N115" s="157">
        <f t="shared" si="81"/>
        <v>388.76975169300221</v>
      </c>
      <c r="O115" s="158">
        <f t="shared" si="82"/>
        <v>26.230248306997794</v>
      </c>
      <c r="P115" s="158">
        <f t="shared" si="83"/>
        <v>415</v>
      </c>
      <c r="Q115" s="158">
        <f t="shared" si="84"/>
        <v>415</v>
      </c>
      <c r="R115" s="158"/>
      <c r="T115" s="30">
        <v>17</v>
      </c>
      <c r="U115" s="1" t="s">
        <v>189</v>
      </c>
      <c r="V115" s="122">
        <v>74</v>
      </c>
      <c r="W115" s="81">
        <v>0</v>
      </c>
      <c r="X115" s="122">
        <v>5</v>
      </c>
      <c r="Y115" s="82">
        <v>0</v>
      </c>
      <c r="Z115" s="20">
        <f t="shared" si="85"/>
        <v>494</v>
      </c>
      <c r="AA115" s="44">
        <f>'liczba dni zwłoki'!$E$21</f>
        <v>0</v>
      </c>
      <c r="AB115" s="44">
        <f>'liczba dni zwłoki'!$F$21</f>
        <v>99</v>
      </c>
      <c r="AC115" s="43">
        <f t="shared" si="86"/>
        <v>11</v>
      </c>
      <c r="AD115" s="45">
        <f>'liczba dni zwłoki'!$H$21</f>
        <v>0</v>
      </c>
      <c r="AE115" s="45">
        <f>'liczba dni zwłoki'!$I$21</f>
        <v>99</v>
      </c>
      <c r="AF115" s="45">
        <f t="shared" si="87"/>
        <v>11</v>
      </c>
    </row>
    <row r="116" spans="2:32" ht="16.5" thickTop="1" thickBot="1" x14ac:dyDescent="0.3">
      <c r="B116" s="30">
        <v>8</v>
      </c>
      <c r="C116" s="1" t="s">
        <v>13</v>
      </c>
      <c r="D116" s="2">
        <v>73</v>
      </c>
      <c r="E116" s="2">
        <v>5</v>
      </c>
      <c r="F116" s="20">
        <f t="shared" si="88"/>
        <v>410</v>
      </c>
      <c r="G116" s="44">
        <f>'liczba dni zwłoki'!$E$12</f>
        <v>240</v>
      </c>
      <c r="H116" s="44">
        <f>'liczba dni zwłoki'!$F$12</f>
        <v>132</v>
      </c>
      <c r="I116" s="47">
        <f t="shared" si="78"/>
        <v>39</v>
      </c>
      <c r="J116" s="45">
        <f>'liczba dni zwłoki'!$H$12</f>
        <v>144</v>
      </c>
      <c r="K116" s="45">
        <f>'liczba dni zwłoki'!$I$12</f>
        <v>130</v>
      </c>
      <c r="L116" s="46">
        <f t="shared" si="79"/>
        <v>28</v>
      </c>
      <c r="M116" s="156">
        <f t="shared" si="89"/>
        <v>1.0682926829268293</v>
      </c>
      <c r="N116" s="157">
        <f t="shared" si="81"/>
        <v>383.78995433789953</v>
      </c>
      <c r="O116" s="158">
        <f t="shared" si="82"/>
        <v>26.21004566210047</v>
      </c>
      <c r="P116" s="158">
        <f t="shared" si="83"/>
        <v>410</v>
      </c>
      <c r="Q116" s="158">
        <f t="shared" si="84"/>
        <v>410</v>
      </c>
      <c r="R116" s="158"/>
      <c r="T116" s="30">
        <v>18</v>
      </c>
      <c r="U116" s="1" t="s">
        <v>190</v>
      </c>
      <c r="V116" s="122">
        <v>74</v>
      </c>
      <c r="W116" s="81">
        <v>0</v>
      </c>
      <c r="X116" s="122">
        <v>5</v>
      </c>
      <c r="Y116" s="82">
        <v>0</v>
      </c>
      <c r="Z116" s="20">
        <f t="shared" si="85"/>
        <v>494</v>
      </c>
      <c r="AA116" s="44">
        <f>'liczba dni zwłoki'!$E$22</f>
        <v>0</v>
      </c>
      <c r="AB116" s="44">
        <f>'liczba dni zwłoki'!$F$22</f>
        <v>69</v>
      </c>
      <c r="AC116" s="43">
        <f t="shared" si="86"/>
        <v>7</v>
      </c>
      <c r="AD116" s="45">
        <f>'liczba dni zwłoki'!$H$22</f>
        <v>0</v>
      </c>
      <c r="AE116" s="45">
        <f>'liczba dni zwłoki'!$I$22</f>
        <v>69</v>
      </c>
      <c r="AF116" s="45">
        <f t="shared" si="87"/>
        <v>7</v>
      </c>
    </row>
    <row r="117" spans="2:32" ht="16.5" thickTop="1" thickBot="1" x14ac:dyDescent="0.3">
      <c r="B117" s="30">
        <v>9</v>
      </c>
      <c r="C117" s="1" t="s">
        <v>14</v>
      </c>
      <c r="D117" s="2">
        <v>73</v>
      </c>
      <c r="E117" s="2">
        <v>5</v>
      </c>
      <c r="F117" s="20">
        <f t="shared" si="88"/>
        <v>410</v>
      </c>
      <c r="G117" s="44">
        <f>'liczba dni zwłoki'!$E$13</f>
        <v>212</v>
      </c>
      <c r="H117" s="44">
        <f>'liczba dni zwłoki'!$F$13</f>
        <v>132</v>
      </c>
      <c r="I117" s="47">
        <f t="shared" si="78"/>
        <v>36</v>
      </c>
      <c r="J117" s="45">
        <f>'liczba dni zwłoki'!$H$13</f>
        <v>144</v>
      </c>
      <c r="K117" s="45">
        <f>'liczba dni zwłoki'!$I$13</f>
        <v>130</v>
      </c>
      <c r="L117" s="46">
        <f t="shared" si="79"/>
        <v>28</v>
      </c>
      <c r="M117" s="156">
        <f t="shared" si="89"/>
        <v>1.0682926829268293</v>
      </c>
      <c r="N117" s="157">
        <f t="shared" si="81"/>
        <v>383.78995433789953</v>
      </c>
      <c r="O117" s="158">
        <f t="shared" si="82"/>
        <v>26.21004566210047</v>
      </c>
      <c r="P117" s="158">
        <f t="shared" si="83"/>
        <v>410</v>
      </c>
      <c r="Q117" s="158">
        <f t="shared" si="84"/>
        <v>410</v>
      </c>
      <c r="R117" s="158"/>
      <c r="T117" s="30">
        <v>19</v>
      </c>
      <c r="U117" s="1" t="s">
        <v>240</v>
      </c>
      <c r="V117" s="17">
        <v>74</v>
      </c>
      <c r="W117" s="17">
        <v>0</v>
      </c>
      <c r="X117" s="2">
        <v>5</v>
      </c>
      <c r="Y117" s="2">
        <v>0</v>
      </c>
      <c r="Z117" s="20">
        <f t="shared" si="85"/>
        <v>494</v>
      </c>
      <c r="AA117" s="44">
        <f>'liczba dni zwłoki'!$E$23</f>
        <v>0</v>
      </c>
      <c r="AB117" s="44">
        <f>'liczba dni zwłoki'!$F$23</f>
        <v>36</v>
      </c>
      <c r="AC117" s="43">
        <v>0</v>
      </c>
      <c r="AD117" s="45">
        <f>'liczba dni zwłoki'!$H$23</f>
        <v>0</v>
      </c>
      <c r="AE117" s="45">
        <f>'liczba dni zwłoki'!$I$23</f>
        <v>36</v>
      </c>
      <c r="AF117" s="45">
        <v>0</v>
      </c>
    </row>
    <row r="118" spans="2:32" ht="16.5" thickTop="1" thickBot="1" x14ac:dyDescent="0.3">
      <c r="B118" s="30">
        <v>10</v>
      </c>
      <c r="C118" s="1" t="s">
        <v>36</v>
      </c>
      <c r="D118" s="2">
        <v>73</v>
      </c>
      <c r="E118" s="22">
        <v>5</v>
      </c>
      <c r="F118" s="23">
        <f t="shared" si="88"/>
        <v>410</v>
      </c>
      <c r="G118" s="44">
        <f>'liczba dni zwłoki'!$E$14</f>
        <v>181</v>
      </c>
      <c r="H118" s="44">
        <f>'liczba dni zwłoki'!$F$14</f>
        <v>132</v>
      </c>
      <c r="I118" s="47">
        <f t="shared" si="78"/>
        <v>32</v>
      </c>
      <c r="J118" s="45">
        <f>'liczba dni zwłoki'!$H$14</f>
        <v>138</v>
      </c>
      <c r="K118" s="45">
        <f>'liczba dni zwłoki'!$I$14</f>
        <v>130</v>
      </c>
      <c r="L118" s="46">
        <f t="shared" si="79"/>
        <v>27</v>
      </c>
      <c r="M118" s="156">
        <f t="shared" si="89"/>
        <v>1.0658536585365854</v>
      </c>
      <c r="N118" s="157">
        <f t="shared" si="81"/>
        <v>384.66819221967961</v>
      </c>
      <c r="O118" s="158">
        <f t="shared" si="82"/>
        <v>25.331807780320389</v>
      </c>
      <c r="P118" s="158">
        <f t="shared" si="83"/>
        <v>410</v>
      </c>
      <c r="Q118" s="158">
        <f>P118-R118</f>
        <v>86.571154822017434</v>
      </c>
      <c r="R118" s="158">
        <f>O119</f>
        <v>323.42884517798257</v>
      </c>
      <c r="Y118" s="24" t="s">
        <v>47</v>
      </c>
      <c r="Z118" s="33">
        <f>SUM(Z109:Z117)</f>
        <v>4428</v>
      </c>
      <c r="AA118" s="33"/>
      <c r="AB118" s="33"/>
      <c r="AC118" s="34">
        <f>SUM(AC109:AC117)</f>
        <v>162</v>
      </c>
      <c r="AD118" s="34"/>
      <c r="AE118" s="34"/>
      <c r="AF118" s="34">
        <f>SUM(AF109:AF117)</f>
        <v>134</v>
      </c>
    </row>
    <row r="119" spans="2:32" ht="16.5" thickTop="1" thickBot="1" x14ac:dyDescent="0.3">
      <c r="B119" s="12"/>
      <c r="C119" s="13"/>
      <c r="D119" s="14"/>
      <c r="E119" s="24" t="s">
        <v>47</v>
      </c>
      <c r="F119" s="35">
        <f>SUM(F109:F118)</f>
        <v>4153</v>
      </c>
      <c r="G119" s="35"/>
      <c r="H119" s="35"/>
      <c r="I119" s="25">
        <f>SUM(I109:I118)</f>
        <v>482</v>
      </c>
      <c r="J119" s="25"/>
      <c r="K119" s="25"/>
      <c r="L119" s="25">
        <f t="shared" ref="L119" si="90">SUM(L109:L118)</f>
        <v>352</v>
      </c>
      <c r="M119" s="155"/>
      <c r="N119" s="159">
        <f>SUM(N109:N118)</f>
        <v>3829.5711548220174</v>
      </c>
      <c r="O119" s="159">
        <f t="shared" si="82"/>
        <v>323.42884517798257</v>
      </c>
      <c r="P119" s="159">
        <f t="shared" si="83"/>
        <v>4153</v>
      </c>
      <c r="Q119" s="159">
        <f>SUM(Q109:Q118)</f>
        <v>3829.5711548220174</v>
      </c>
      <c r="R119" s="159">
        <f>SUM(R109:R118)</f>
        <v>323.42884517798257</v>
      </c>
    </row>
    <row r="120" spans="2:32" ht="102.75" customHeight="1" thickTop="1" x14ac:dyDescent="0.25"/>
    <row r="121" spans="2:32" ht="18.75" x14ac:dyDescent="0.3">
      <c r="B121" s="198" t="s">
        <v>209</v>
      </c>
      <c r="C121" s="198"/>
      <c r="D121" s="198"/>
      <c r="E121" s="198"/>
      <c r="F121" s="198"/>
      <c r="G121" s="198"/>
      <c r="H121" s="198"/>
      <c r="I121" s="198"/>
      <c r="J121" s="198"/>
      <c r="K121" s="198"/>
      <c r="L121" s="198"/>
      <c r="M121" s="134"/>
      <c r="N121" s="134"/>
      <c r="O121" s="134"/>
      <c r="P121" s="134"/>
      <c r="Q121" s="134"/>
      <c r="R121" s="134"/>
      <c r="S121" s="132"/>
      <c r="T121" s="198" t="s">
        <v>209</v>
      </c>
      <c r="U121" s="198"/>
      <c r="V121" s="198"/>
      <c r="W121" s="198"/>
      <c r="X121" s="198"/>
      <c r="Y121" s="198"/>
      <c r="Z121" s="198"/>
      <c r="AA121" s="198"/>
      <c r="AB121" s="198"/>
      <c r="AC121" s="198"/>
      <c r="AD121" s="198"/>
      <c r="AE121" s="198"/>
      <c r="AF121" s="198"/>
    </row>
    <row r="122" spans="2:32" ht="15.75" thickBot="1" x14ac:dyDescent="0.3">
      <c r="D122" s="127"/>
      <c r="E122" s="127"/>
      <c r="I122" s="11"/>
      <c r="J122" s="11"/>
      <c r="K122" s="11"/>
      <c r="L122" s="11"/>
      <c r="M122" s="11"/>
      <c r="N122" s="11"/>
      <c r="O122" s="11"/>
      <c r="P122" s="11"/>
      <c r="Q122" s="11"/>
      <c r="R122" s="11"/>
    </row>
    <row r="123" spans="2:32" ht="32.25" customHeight="1" thickTop="1" thickBot="1" x14ac:dyDescent="0.3">
      <c r="G123" s="187" t="s">
        <v>152</v>
      </c>
      <c r="H123" s="188"/>
      <c r="I123" s="189"/>
      <c r="J123" s="174" t="s">
        <v>151</v>
      </c>
      <c r="K123" s="175"/>
      <c r="L123" s="176"/>
      <c r="M123" s="153"/>
      <c r="N123" s="153"/>
      <c r="O123" s="153"/>
      <c r="P123" s="153"/>
      <c r="Q123" s="153"/>
      <c r="R123" s="153"/>
      <c r="AA123" s="187" t="s">
        <v>152</v>
      </c>
      <c r="AB123" s="188"/>
      <c r="AC123" s="189"/>
      <c r="AD123" s="174" t="s">
        <v>151</v>
      </c>
      <c r="AE123" s="175"/>
      <c r="AF123" s="176"/>
    </row>
    <row r="124" spans="2:32" ht="45.75" customHeight="1" thickTop="1" thickBot="1" x14ac:dyDescent="0.3">
      <c r="B124" s="177" t="s">
        <v>0</v>
      </c>
      <c r="C124" s="179" t="s">
        <v>1</v>
      </c>
      <c r="D124" s="183" t="s">
        <v>2</v>
      </c>
      <c r="E124" s="184"/>
      <c r="F124" s="181" t="s">
        <v>3</v>
      </c>
      <c r="G124" s="190" t="s">
        <v>38</v>
      </c>
      <c r="H124" s="191"/>
      <c r="I124" s="185" t="s">
        <v>37</v>
      </c>
      <c r="J124" s="192" t="s">
        <v>150</v>
      </c>
      <c r="K124" s="193"/>
      <c r="L124" s="173" t="s">
        <v>48</v>
      </c>
      <c r="M124" s="166" t="s">
        <v>243</v>
      </c>
      <c r="N124" s="168" t="s">
        <v>241</v>
      </c>
      <c r="O124" s="168" t="s">
        <v>185</v>
      </c>
      <c r="P124" s="168" t="s">
        <v>183</v>
      </c>
      <c r="Q124" s="168" t="s">
        <v>244</v>
      </c>
      <c r="R124" s="168" t="s">
        <v>245</v>
      </c>
      <c r="T124" s="177" t="s">
        <v>0</v>
      </c>
      <c r="U124" s="179" t="s">
        <v>1</v>
      </c>
      <c r="V124" s="194" t="s">
        <v>2</v>
      </c>
      <c r="W124" s="195"/>
      <c r="X124" s="195"/>
      <c r="Y124" s="196"/>
      <c r="Z124" s="181" t="s">
        <v>3</v>
      </c>
      <c r="AA124" s="197" t="s">
        <v>38</v>
      </c>
      <c r="AB124" s="197"/>
      <c r="AC124" s="185" t="s">
        <v>37</v>
      </c>
      <c r="AD124" s="192" t="s">
        <v>150</v>
      </c>
      <c r="AE124" s="193"/>
      <c r="AF124" s="171" t="s">
        <v>48</v>
      </c>
    </row>
    <row r="125" spans="2:32" ht="15.75" customHeight="1" thickTop="1" thickBot="1" x14ac:dyDescent="0.3">
      <c r="B125" s="178"/>
      <c r="C125" s="180"/>
      <c r="D125" s="19" t="s">
        <v>4</v>
      </c>
      <c r="E125" s="19" t="s">
        <v>5</v>
      </c>
      <c r="F125" s="182"/>
      <c r="G125" s="78" t="s">
        <v>197</v>
      </c>
      <c r="H125" s="78" t="s">
        <v>198</v>
      </c>
      <c r="I125" s="186"/>
      <c r="J125" s="80" t="s">
        <v>197</v>
      </c>
      <c r="K125" s="79" t="s">
        <v>198</v>
      </c>
      <c r="L125" s="173"/>
      <c r="M125" s="167"/>
      <c r="N125" s="169"/>
      <c r="O125" s="169"/>
      <c r="P125" s="169"/>
      <c r="Q125" s="169"/>
      <c r="R125" s="169"/>
      <c r="T125" s="178"/>
      <c r="U125" s="180"/>
      <c r="V125" s="28" t="s">
        <v>44</v>
      </c>
      <c r="W125" s="19" t="s">
        <v>4</v>
      </c>
      <c r="X125" s="29" t="s">
        <v>45</v>
      </c>
      <c r="Y125" s="19" t="s">
        <v>5</v>
      </c>
      <c r="Z125" s="182"/>
      <c r="AA125" s="78" t="s">
        <v>197</v>
      </c>
      <c r="AB125" s="126" t="s">
        <v>198</v>
      </c>
      <c r="AC125" s="186"/>
      <c r="AD125" s="79" t="s">
        <v>197</v>
      </c>
      <c r="AE125" s="80" t="s">
        <v>198</v>
      </c>
      <c r="AF125" s="172"/>
    </row>
    <row r="126" spans="2:32" ht="16.5" thickTop="1" thickBot="1" x14ac:dyDescent="0.3">
      <c r="B126" s="30">
        <v>1</v>
      </c>
      <c r="C126" s="1" t="s">
        <v>6</v>
      </c>
      <c r="D126" s="2">
        <v>87</v>
      </c>
      <c r="E126" s="2">
        <v>12</v>
      </c>
      <c r="F126" s="20">
        <f>D126*5+E126*9</f>
        <v>543</v>
      </c>
      <c r="G126" s="44">
        <f>'liczba dni zwłoki'!$E$5</f>
        <v>455</v>
      </c>
      <c r="H126" s="44">
        <f>'liczba dni zwłoki'!$F$5</f>
        <v>132</v>
      </c>
      <c r="I126" s="47">
        <f>ROUND(((F126*0.1*G126)/365)+((F126*0.08*H126)/365),0)</f>
        <v>83</v>
      </c>
      <c r="J126" s="45">
        <f>'liczba dni zwłoki'!$H$5</f>
        <v>323</v>
      </c>
      <c r="K126" s="45">
        <f>'liczba dni zwłoki'!$I$5</f>
        <v>130</v>
      </c>
      <c r="L126" s="46">
        <f>ROUND((((F126*0.1*J126)/365)+((F126*0.08*K126)/365)),0)</f>
        <v>64</v>
      </c>
      <c r="M126" s="156">
        <f>(F126+L126)/F126</f>
        <v>1.1178637200736647</v>
      </c>
      <c r="N126" s="157">
        <f>F126/M126</f>
        <v>485.74794069192757</v>
      </c>
      <c r="O126" s="158">
        <f>F126-N126</f>
        <v>57.252059308072432</v>
      </c>
      <c r="P126" s="158">
        <f>N126+O126</f>
        <v>543</v>
      </c>
      <c r="Q126" s="158">
        <f>P126</f>
        <v>543</v>
      </c>
      <c r="R126" s="158"/>
      <c r="T126" s="30">
        <v>11</v>
      </c>
      <c r="U126" s="1" t="s">
        <v>39</v>
      </c>
      <c r="V126" s="122">
        <v>83</v>
      </c>
      <c r="W126" s="81">
        <v>0</v>
      </c>
      <c r="X126" s="122">
        <v>12</v>
      </c>
      <c r="Y126" s="82">
        <v>0</v>
      </c>
      <c r="Z126" s="20">
        <f>V126*6+W126*5+X126*10+Y126*9</f>
        <v>618</v>
      </c>
      <c r="AA126" s="44">
        <f>'liczba dni zwłoki'!$E$15</f>
        <v>149</v>
      </c>
      <c r="AB126" s="44">
        <f>'liczba dni zwłoki'!$F$15</f>
        <v>132</v>
      </c>
      <c r="AC126" s="43">
        <f>ROUND((((Z126*0.1*AA126)/365)+((Z126*0.08*AB126)/365)),0)</f>
        <v>43</v>
      </c>
      <c r="AD126" s="45">
        <f>'liczba dni zwłoki'!$H$15</f>
        <v>106</v>
      </c>
      <c r="AE126" s="45">
        <f>'liczba dni zwłoki'!$I$15</f>
        <v>130</v>
      </c>
      <c r="AF126" s="45">
        <f>ROUND((((Z126*0.1*AD126)/365)+((Z126*0.08*AE126)/365)),0)</f>
        <v>36</v>
      </c>
    </row>
    <row r="127" spans="2:32" ht="16.5" thickTop="1" thickBot="1" x14ac:dyDescent="0.3">
      <c r="B127" s="30">
        <v>2</v>
      </c>
      <c r="C127" s="1" t="s">
        <v>7</v>
      </c>
      <c r="D127" s="2">
        <v>87</v>
      </c>
      <c r="E127" s="2">
        <v>12</v>
      </c>
      <c r="F127" s="20">
        <f>+D127*5+E127*9</f>
        <v>543</v>
      </c>
      <c r="G127" s="44">
        <f>'liczba dni zwłoki'!$E$6</f>
        <v>422</v>
      </c>
      <c r="H127" s="44">
        <f>'liczba dni zwłoki'!$F$6</f>
        <v>132</v>
      </c>
      <c r="I127" s="47">
        <f t="shared" ref="I127:I135" si="91">ROUND(((F127*0.1*G127)/365)+((F127*0.08*H127)/365),0)</f>
        <v>78</v>
      </c>
      <c r="J127" s="45">
        <f>'liczba dni zwłoki'!$H$6</f>
        <v>290</v>
      </c>
      <c r="K127" s="45">
        <f>'liczba dni zwłoki'!$I$6</f>
        <v>130</v>
      </c>
      <c r="L127" s="46">
        <f t="shared" ref="L127:L135" si="92">ROUND((((F127*0.1*J127)/365)+((F127*0.08*K127)/365)),0)</f>
        <v>59</v>
      </c>
      <c r="M127" s="156">
        <f t="shared" ref="M127:M130" si="93">(F127+L127)/F127</f>
        <v>1.1086556169429098</v>
      </c>
      <c r="N127" s="157">
        <f t="shared" ref="N127:N135" si="94">F127/M127</f>
        <v>489.78239202657807</v>
      </c>
      <c r="O127" s="158">
        <f t="shared" ref="O127:O136" si="95">F127-N127</f>
        <v>53.217607973421934</v>
      </c>
      <c r="P127" s="158">
        <f t="shared" ref="P127:P136" si="96">N127+O127</f>
        <v>543</v>
      </c>
      <c r="Q127" s="158">
        <f t="shared" ref="Q127:Q134" si="97">P127</f>
        <v>543</v>
      </c>
      <c r="R127" s="158"/>
      <c r="T127" s="30">
        <v>12</v>
      </c>
      <c r="U127" s="1" t="s">
        <v>40</v>
      </c>
      <c r="V127" s="122">
        <v>83</v>
      </c>
      <c r="W127" s="81">
        <v>0</v>
      </c>
      <c r="X127" s="122">
        <v>12</v>
      </c>
      <c r="Y127" s="82">
        <v>0</v>
      </c>
      <c r="Z127" s="20">
        <f t="shared" ref="Z127:Z134" si="98">V127*6+W127*5+X127*10+Y127*9</f>
        <v>618</v>
      </c>
      <c r="AA127" s="44">
        <f>'liczba dni zwłoki'!$E$16</f>
        <v>120</v>
      </c>
      <c r="AB127" s="44">
        <f>'liczba dni zwłoki'!$F$16</f>
        <v>132</v>
      </c>
      <c r="AC127" s="43">
        <f t="shared" ref="AC127:AC133" si="99">ROUND((((Z127*0.1*AA127)/365)+((Z127*0.08*AB127)/365)),0)</f>
        <v>38</v>
      </c>
      <c r="AD127" s="45">
        <f>'liczba dni zwłoki'!$H$16</f>
        <v>77</v>
      </c>
      <c r="AE127" s="45">
        <f>'liczba dni zwłoki'!$I$16</f>
        <v>130</v>
      </c>
      <c r="AF127" s="45">
        <f t="shared" ref="AF127:AF133" si="100">ROUND((((Z127*0.1*AD127)/365)+((Z127*0.08*AE127)/365)),0)</f>
        <v>31</v>
      </c>
    </row>
    <row r="128" spans="2:32" ht="16.5" thickTop="1" thickBot="1" x14ac:dyDescent="0.3">
      <c r="B128" s="30">
        <v>3</v>
      </c>
      <c r="C128" s="1" t="s">
        <v>8</v>
      </c>
      <c r="D128" s="2">
        <v>87</v>
      </c>
      <c r="E128" s="2">
        <v>12</v>
      </c>
      <c r="F128" s="20">
        <f>D128*5+E128*9</f>
        <v>543</v>
      </c>
      <c r="G128" s="44">
        <f>'liczba dni zwłoki'!$E$7</f>
        <v>393</v>
      </c>
      <c r="H128" s="44">
        <f>'liczba dni zwłoki'!$F$7</f>
        <v>132</v>
      </c>
      <c r="I128" s="47">
        <f t="shared" si="91"/>
        <v>74</v>
      </c>
      <c r="J128" s="45">
        <f>'liczba dni zwłoki'!$H$7</f>
        <v>261</v>
      </c>
      <c r="K128" s="45">
        <f>'liczba dni zwłoki'!$I$7</f>
        <v>130</v>
      </c>
      <c r="L128" s="46">
        <f t="shared" si="92"/>
        <v>54</v>
      </c>
      <c r="M128" s="156">
        <f t="shared" si="93"/>
        <v>1.0994475138121547</v>
      </c>
      <c r="N128" s="157">
        <f t="shared" si="94"/>
        <v>493.8844221105528</v>
      </c>
      <c r="O128" s="158">
        <f t="shared" si="95"/>
        <v>49.115577889447195</v>
      </c>
      <c r="P128" s="158">
        <f t="shared" si="96"/>
        <v>543</v>
      </c>
      <c r="Q128" s="158">
        <f t="shared" si="97"/>
        <v>543</v>
      </c>
      <c r="R128" s="158"/>
      <c r="T128" s="30">
        <v>13</v>
      </c>
      <c r="U128" s="1" t="s">
        <v>41</v>
      </c>
      <c r="V128" s="122">
        <v>81</v>
      </c>
      <c r="W128" s="81">
        <v>0</v>
      </c>
      <c r="X128" s="122">
        <v>12</v>
      </c>
      <c r="Y128" s="82">
        <v>0</v>
      </c>
      <c r="Z128" s="20">
        <f t="shared" si="98"/>
        <v>606</v>
      </c>
      <c r="AA128" s="44">
        <f>'liczba dni zwłoki'!$E$17</f>
        <v>90</v>
      </c>
      <c r="AB128" s="44">
        <f>'liczba dni zwłoki'!$F$17</f>
        <v>132</v>
      </c>
      <c r="AC128" s="43">
        <f t="shared" si="99"/>
        <v>32</v>
      </c>
      <c r="AD128" s="45">
        <f>'liczba dni zwłoki'!$H$17</f>
        <v>47</v>
      </c>
      <c r="AE128" s="45">
        <f>'liczba dni zwłoki'!$I$17</f>
        <v>130</v>
      </c>
      <c r="AF128" s="45">
        <f t="shared" si="100"/>
        <v>25</v>
      </c>
    </row>
    <row r="129" spans="2:32" ht="16.5" thickTop="1" thickBot="1" x14ac:dyDescent="0.3">
      <c r="B129" s="30">
        <v>4</v>
      </c>
      <c r="C129" s="1" t="s">
        <v>9</v>
      </c>
      <c r="D129" s="2">
        <v>86</v>
      </c>
      <c r="E129" s="2">
        <v>12</v>
      </c>
      <c r="F129" s="20">
        <f>D129*5+E129*9</f>
        <v>538</v>
      </c>
      <c r="G129" s="44">
        <f>'liczba dni zwłoki'!$E$8</f>
        <v>363</v>
      </c>
      <c r="H129" s="44">
        <f>'liczba dni zwłoki'!$F$8</f>
        <v>132</v>
      </c>
      <c r="I129" s="47">
        <f t="shared" si="91"/>
        <v>69</v>
      </c>
      <c r="J129" s="45">
        <f>'liczba dni zwłoki'!$H$8</f>
        <v>231</v>
      </c>
      <c r="K129" s="45">
        <f>'liczba dni zwłoki'!$I$8</f>
        <v>130</v>
      </c>
      <c r="L129" s="46">
        <f t="shared" si="92"/>
        <v>49</v>
      </c>
      <c r="M129" s="156">
        <f t="shared" si="93"/>
        <v>1.0910780669144982</v>
      </c>
      <c r="N129" s="157">
        <f t="shared" si="94"/>
        <v>493.09028960817716</v>
      </c>
      <c r="O129" s="158">
        <f t="shared" si="95"/>
        <v>44.909710391822841</v>
      </c>
      <c r="P129" s="158">
        <f t="shared" si="96"/>
        <v>538</v>
      </c>
      <c r="Q129" s="158">
        <f t="shared" si="97"/>
        <v>538</v>
      </c>
      <c r="R129" s="158"/>
      <c r="T129" s="30">
        <v>14</v>
      </c>
      <c r="U129" s="1" t="s">
        <v>42</v>
      </c>
      <c r="V129" s="122">
        <v>81</v>
      </c>
      <c r="W129" s="81">
        <v>0</v>
      </c>
      <c r="X129" s="122">
        <v>12</v>
      </c>
      <c r="Y129" s="82">
        <v>0</v>
      </c>
      <c r="Z129" s="20">
        <f t="shared" si="98"/>
        <v>606</v>
      </c>
      <c r="AA129" s="44">
        <f>'liczba dni zwłoki'!$E$18</f>
        <v>58</v>
      </c>
      <c r="AB129" s="44">
        <f>'liczba dni zwłoki'!$F$18</f>
        <v>132</v>
      </c>
      <c r="AC129" s="43">
        <f t="shared" si="99"/>
        <v>27</v>
      </c>
      <c r="AD129" s="45">
        <f>'liczba dni zwłoki'!$H$18</f>
        <v>15</v>
      </c>
      <c r="AE129" s="45">
        <f>'liczba dni zwłoki'!$I$18</f>
        <v>130</v>
      </c>
      <c r="AF129" s="45">
        <f t="shared" si="100"/>
        <v>20</v>
      </c>
    </row>
    <row r="130" spans="2:32" ht="16.5" thickTop="1" thickBot="1" x14ac:dyDescent="0.3">
      <c r="B130" s="30">
        <v>5</v>
      </c>
      <c r="C130" s="1" t="s">
        <v>10</v>
      </c>
      <c r="D130" s="2">
        <v>84</v>
      </c>
      <c r="E130" s="2">
        <v>12</v>
      </c>
      <c r="F130" s="20">
        <f t="shared" ref="F130:F135" si="101">D130*5+E130*9</f>
        <v>528</v>
      </c>
      <c r="G130" s="44">
        <f>'liczba dni zwłoki'!$E$9</f>
        <v>330</v>
      </c>
      <c r="H130" s="44">
        <f>'liczba dni zwłoki'!$F$9</f>
        <v>132</v>
      </c>
      <c r="I130" s="47">
        <f t="shared" si="91"/>
        <v>63</v>
      </c>
      <c r="J130" s="45">
        <f>'liczba dni zwłoki'!$H$9</f>
        <v>198</v>
      </c>
      <c r="K130" s="45">
        <f>'liczba dni zwłoki'!$I$9</f>
        <v>130</v>
      </c>
      <c r="L130" s="46">
        <f t="shared" si="92"/>
        <v>44</v>
      </c>
      <c r="M130" s="156">
        <f t="shared" si="93"/>
        <v>1.0833333333333333</v>
      </c>
      <c r="N130" s="157">
        <f t="shared" si="94"/>
        <v>487.38461538461542</v>
      </c>
      <c r="O130" s="158">
        <f t="shared" si="95"/>
        <v>40.615384615384585</v>
      </c>
      <c r="P130" s="158">
        <f t="shared" si="96"/>
        <v>528</v>
      </c>
      <c r="Q130" s="158">
        <f t="shared" si="97"/>
        <v>528</v>
      </c>
      <c r="R130" s="158"/>
      <c r="T130" s="30">
        <v>15</v>
      </c>
      <c r="U130" s="1" t="s">
        <v>43</v>
      </c>
      <c r="V130" s="122">
        <v>81</v>
      </c>
      <c r="W130" s="81">
        <v>0</v>
      </c>
      <c r="X130" s="122">
        <v>12</v>
      </c>
      <c r="Y130" s="82">
        <v>0</v>
      </c>
      <c r="Z130" s="20">
        <f t="shared" si="98"/>
        <v>606</v>
      </c>
      <c r="AA130" s="44">
        <f>'liczba dni zwłoki'!$E$19</f>
        <v>28</v>
      </c>
      <c r="AB130" s="44">
        <f>'liczba dni zwłoki'!$F$19</f>
        <v>132</v>
      </c>
      <c r="AC130" s="43">
        <f t="shared" si="99"/>
        <v>22</v>
      </c>
      <c r="AD130" s="45">
        <f>'liczba dni zwłoki'!$H$19</f>
        <v>0</v>
      </c>
      <c r="AE130" s="45">
        <f>'liczba dni zwłoki'!$I$19</f>
        <v>130</v>
      </c>
      <c r="AF130" s="45">
        <f t="shared" si="100"/>
        <v>17</v>
      </c>
    </row>
    <row r="131" spans="2:32" ht="16.5" thickTop="1" thickBot="1" x14ac:dyDescent="0.3">
      <c r="B131" s="30">
        <v>6</v>
      </c>
      <c r="C131" s="1" t="s">
        <v>11</v>
      </c>
      <c r="D131" s="2">
        <v>84</v>
      </c>
      <c r="E131" s="2">
        <v>12</v>
      </c>
      <c r="F131" s="20">
        <f t="shared" si="101"/>
        <v>528</v>
      </c>
      <c r="G131" s="44">
        <f>'liczba dni zwłoki'!$E$10</f>
        <v>302</v>
      </c>
      <c r="H131" s="44">
        <f>'liczba dni zwłoki'!$F$10</f>
        <v>132</v>
      </c>
      <c r="I131" s="47">
        <f t="shared" si="91"/>
        <v>59</v>
      </c>
      <c r="J131" s="45">
        <f>'liczba dni zwłoki'!$H$10</f>
        <v>170</v>
      </c>
      <c r="K131" s="45">
        <f>'liczba dni zwłoki'!$I$10</f>
        <v>130</v>
      </c>
      <c r="L131" s="46">
        <f t="shared" si="92"/>
        <v>40</v>
      </c>
      <c r="M131" s="156">
        <f>(F131+L131)/F131</f>
        <v>1.0757575757575757</v>
      </c>
      <c r="N131" s="157">
        <f t="shared" si="94"/>
        <v>490.81690140845075</v>
      </c>
      <c r="O131" s="158">
        <f t="shared" si="95"/>
        <v>37.183098591549253</v>
      </c>
      <c r="P131" s="158">
        <f t="shared" si="96"/>
        <v>528</v>
      </c>
      <c r="Q131" s="158">
        <f t="shared" si="97"/>
        <v>528</v>
      </c>
      <c r="R131" s="158"/>
      <c r="T131" s="30">
        <v>16</v>
      </c>
      <c r="U131" s="1" t="s">
        <v>188</v>
      </c>
      <c r="V131" s="122">
        <v>81</v>
      </c>
      <c r="W131" s="81">
        <v>0</v>
      </c>
      <c r="X131" s="122">
        <v>12</v>
      </c>
      <c r="Y131" s="82">
        <v>0</v>
      </c>
      <c r="Z131" s="20">
        <f t="shared" si="98"/>
        <v>606</v>
      </c>
      <c r="AA131" s="44">
        <f>'liczba dni zwłoki'!$E$20</f>
        <v>0</v>
      </c>
      <c r="AB131" s="44">
        <f>'liczba dni zwłoki'!$F$20</f>
        <v>130</v>
      </c>
      <c r="AC131" s="43">
        <f t="shared" si="99"/>
        <v>17</v>
      </c>
      <c r="AD131" s="45">
        <f>'liczba dni zwłoki'!$H$20</f>
        <v>0</v>
      </c>
      <c r="AE131" s="45">
        <f>'liczba dni zwłoki'!$I$20</f>
        <v>129</v>
      </c>
      <c r="AF131" s="45">
        <f>ROUND((((Z131*0.1*AD131)/365)+((Z131*0.08*AE131)/365)),0)</f>
        <v>17</v>
      </c>
    </row>
    <row r="132" spans="2:32" ht="16.5" thickTop="1" thickBot="1" x14ac:dyDescent="0.3">
      <c r="B132" s="30">
        <v>7</v>
      </c>
      <c r="C132" s="1" t="s">
        <v>12</v>
      </c>
      <c r="D132" s="2">
        <v>86</v>
      </c>
      <c r="E132" s="2">
        <v>12</v>
      </c>
      <c r="F132" s="20">
        <f t="shared" si="101"/>
        <v>538</v>
      </c>
      <c r="G132" s="44">
        <f>'liczba dni zwłoki'!$E$11</f>
        <v>271</v>
      </c>
      <c r="H132" s="44">
        <f>'liczba dni zwłoki'!$F$11</f>
        <v>132</v>
      </c>
      <c r="I132" s="47">
        <f t="shared" si="91"/>
        <v>56</v>
      </c>
      <c r="J132" s="45">
        <f>'liczba dni zwłoki'!$H$11</f>
        <v>144</v>
      </c>
      <c r="K132" s="45">
        <f>'liczba dni zwłoki'!$I$11</f>
        <v>130</v>
      </c>
      <c r="L132" s="46">
        <f t="shared" si="92"/>
        <v>37</v>
      </c>
      <c r="M132" s="156">
        <f t="shared" ref="M132:M135" si="102">(F132+L132)/F132</f>
        <v>1.0687732342007434</v>
      </c>
      <c r="N132" s="157">
        <f t="shared" si="94"/>
        <v>503.38086956521744</v>
      </c>
      <c r="O132" s="158">
        <f t="shared" si="95"/>
        <v>34.619130434782562</v>
      </c>
      <c r="P132" s="158">
        <f t="shared" si="96"/>
        <v>538</v>
      </c>
      <c r="Q132" s="158">
        <f t="shared" si="97"/>
        <v>538</v>
      </c>
      <c r="R132" s="158"/>
      <c r="T132" s="30">
        <v>17</v>
      </c>
      <c r="U132" s="1" t="s">
        <v>189</v>
      </c>
      <c r="V132" s="122">
        <v>80</v>
      </c>
      <c r="W132" s="81">
        <v>0</v>
      </c>
      <c r="X132" s="122">
        <v>12</v>
      </c>
      <c r="Y132" s="82">
        <v>0</v>
      </c>
      <c r="Z132" s="20">
        <f t="shared" si="98"/>
        <v>600</v>
      </c>
      <c r="AA132" s="44">
        <f>'liczba dni zwłoki'!$E$21</f>
        <v>0</v>
      </c>
      <c r="AB132" s="44">
        <f>'liczba dni zwłoki'!$F$21</f>
        <v>99</v>
      </c>
      <c r="AC132" s="43">
        <f t="shared" si="99"/>
        <v>13</v>
      </c>
      <c r="AD132" s="45">
        <f>'liczba dni zwłoki'!$H$21</f>
        <v>0</v>
      </c>
      <c r="AE132" s="45">
        <f>'liczba dni zwłoki'!$I$21</f>
        <v>99</v>
      </c>
      <c r="AF132" s="45">
        <f t="shared" si="100"/>
        <v>13</v>
      </c>
    </row>
    <row r="133" spans="2:32" ht="16.5" thickTop="1" thickBot="1" x14ac:dyDescent="0.3">
      <c r="B133" s="30">
        <v>8</v>
      </c>
      <c r="C133" s="1" t="s">
        <v>13</v>
      </c>
      <c r="D133" s="2">
        <v>86</v>
      </c>
      <c r="E133" s="2">
        <v>12</v>
      </c>
      <c r="F133" s="20">
        <f t="shared" si="101"/>
        <v>538</v>
      </c>
      <c r="G133" s="44">
        <f>'liczba dni zwłoki'!$E$12</f>
        <v>240</v>
      </c>
      <c r="H133" s="44">
        <f>'liczba dni zwłoki'!$F$12</f>
        <v>132</v>
      </c>
      <c r="I133" s="47">
        <f t="shared" si="91"/>
        <v>51</v>
      </c>
      <c r="J133" s="45">
        <f>'liczba dni zwłoki'!$H$12</f>
        <v>144</v>
      </c>
      <c r="K133" s="45">
        <f>'liczba dni zwłoki'!$I$12</f>
        <v>130</v>
      </c>
      <c r="L133" s="46">
        <f t="shared" si="92"/>
        <v>37</v>
      </c>
      <c r="M133" s="156">
        <f t="shared" si="102"/>
        <v>1.0687732342007434</v>
      </c>
      <c r="N133" s="157">
        <f t="shared" si="94"/>
        <v>503.38086956521744</v>
      </c>
      <c r="O133" s="158">
        <f t="shared" si="95"/>
        <v>34.619130434782562</v>
      </c>
      <c r="P133" s="158">
        <f t="shared" si="96"/>
        <v>538</v>
      </c>
      <c r="Q133" s="158">
        <f t="shared" si="97"/>
        <v>538</v>
      </c>
      <c r="R133" s="158"/>
      <c r="T133" s="30">
        <v>18</v>
      </c>
      <c r="U133" s="1" t="s">
        <v>190</v>
      </c>
      <c r="V133" s="122">
        <v>80</v>
      </c>
      <c r="W133" s="81">
        <v>0</v>
      </c>
      <c r="X133" s="122">
        <v>12</v>
      </c>
      <c r="Y133" s="82">
        <v>0</v>
      </c>
      <c r="Z133" s="20">
        <f t="shared" si="98"/>
        <v>600</v>
      </c>
      <c r="AA133" s="44">
        <f>'liczba dni zwłoki'!$E$22</f>
        <v>0</v>
      </c>
      <c r="AB133" s="44">
        <f>'liczba dni zwłoki'!$F$22</f>
        <v>69</v>
      </c>
      <c r="AC133" s="43">
        <f t="shared" si="99"/>
        <v>9</v>
      </c>
      <c r="AD133" s="45">
        <f>'liczba dni zwłoki'!$H$22</f>
        <v>0</v>
      </c>
      <c r="AE133" s="45">
        <f>'liczba dni zwłoki'!$I$22</f>
        <v>69</v>
      </c>
      <c r="AF133" s="45">
        <f t="shared" si="100"/>
        <v>9</v>
      </c>
    </row>
    <row r="134" spans="2:32" ht="16.5" thickTop="1" thickBot="1" x14ac:dyDescent="0.3">
      <c r="B134" s="30">
        <v>9</v>
      </c>
      <c r="C134" s="1" t="s">
        <v>14</v>
      </c>
      <c r="D134" s="2">
        <v>86</v>
      </c>
      <c r="E134" s="2">
        <v>12</v>
      </c>
      <c r="F134" s="20">
        <f t="shared" si="101"/>
        <v>538</v>
      </c>
      <c r="G134" s="44">
        <f>'liczba dni zwłoki'!$E$13</f>
        <v>212</v>
      </c>
      <c r="H134" s="44">
        <f>'liczba dni zwłoki'!$F$13</f>
        <v>132</v>
      </c>
      <c r="I134" s="47">
        <f t="shared" si="91"/>
        <v>47</v>
      </c>
      <c r="J134" s="45">
        <f>'liczba dni zwłoki'!$H$13</f>
        <v>144</v>
      </c>
      <c r="K134" s="45">
        <f>'liczba dni zwłoki'!$I$13</f>
        <v>130</v>
      </c>
      <c r="L134" s="46">
        <f t="shared" si="92"/>
        <v>37</v>
      </c>
      <c r="M134" s="156">
        <f t="shared" si="102"/>
        <v>1.0687732342007434</v>
      </c>
      <c r="N134" s="157">
        <f t="shared" si="94"/>
        <v>503.38086956521744</v>
      </c>
      <c r="O134" s="158">
        <f t="shared" si="95"/>
        <v>34.619130434782562</v>
      </c>
      <c r="P134" s="158">
        <f t="shared" si="96"/>
        <v>538</v>
      </c>
      <c r="Q134" s="158">
        <f t="shared" si="97"/>
        <v>538</v>
      </c>
      <c r="R134" s="158"/>
      <c r="T134" s="30">
        <v>19</v>
      </c>
      <c r="U134" s="1" t="s">
        <v>240</v>
      </c>
      <c r="V134" s="17">
        <v>80</v>
      </c>
      <c r="W134" s="17">
        <v>0</v>
      </c>
      <c r="X134" s="2">
        <v>12</v>
      </c>
      <c r="Y134" s="2">
        <v>0</v>
      </c>
      <c r="Z134" s="20">
        <f t="shared" si="98"/>
        <v>600</v>
      </c>
      <c r="AA134" s="44">
        <f>'liczba dni zwłoki'!$E$23</f>
        <v>0</v>
      </c>
      <c r="AB134" s="44">
        <f>'liczba dni zwłoki'!$F$23</f>
        <v>36</v>
      </c>
      <c r="AC134" s="43">
        <v>0</v>
      </c>
      <c r="AD134" s="45">
        <f>'liczba dni zwłoki'!$H$23</f>
        <v>0</v>
      </c>
      <c r="AE134" s="45">
        <f>'liczba dni zwłoki'!$I$23</f>
        <v>36</v>
      </c>
      <c r="AF134" s="45">
        <v>0</v>
      </c>
    </row>
    <row r="135" spans="2:32" ht="16.5" thickTop="1" thickBot="1" x14ac:dyDescent="0.3">
      <c r="B135" s="30">
        <v>10</v>
      </c>
      <c r="C135" s="1" t="s">
        <v>36</v>
      </c>
      <c r="D135" s="2">
        <v>86</v>
      </c>
      <c r="E135" s="22">
        <v>12</v>
      </c>
      <c r="F135" s="23">
        <f t="shared" si="101"/>
        <v>538</v>
      </c>
      <c r="G135" s="44">
        <f>'liczba dni zwłoki'!$E$14</f>
        <v>181</v>
      </c>
      <c r="H135" s="44">
        <f>'liczba dni zwłoki'!$F$14</f>
        <v>132</v>
      </c>
      <c r="I135" s="47">
        <f t="shared" si="91"/>
        <v>42</v>
      </c>
      <c r="J135" s="45">
        <f>'liczba dni zwłoki'!$H$14</f>
        <v>138</v>
      </c>
      <c r="K135" s="45">
        <f>'liczba dni zwłoki'!$I$14</f>
        <v>130</v>
      </c>
      <c r="L135" s="46">
        <f t="shared" si="92"/>
        <v>36</v>
      </c>
      <c r="M135" s="156">
        <f t="shared" si="102"/>
        <v>1.0669144981412639</v>
      </c>
      <c r="N135" s="157">
        <f t="shared" si="94"/>
        <v>504.25783972125436</v>
      </c>
      <c r="O135" s="158">
        <f t="shared" si="95"/>
        <v>33.742160278745644</v>
      </c>
      <c r="P135" s="158">
        <f t="shared" si="96"/>
        <v>538</v>
      </c>
      <c r="Q135" s="158">
        <f>P135-R135</f>
        <v>118.10700964720854</v>
      </c>
      <c r="R135" s="158">
        <f>O136</f>
        <v>419.89299035279146</v>
      </c>
      <c r="Y135" s="24" t="s">
        <v>47</v>
      </c>
      <c r="Z135" s="33">
        <f>SUM(Z126:Z134)</f>
        <v>5460</v>
      </c>
      <c r="AA135" s="33"/>
      <c r="AB135" s="33"/>
      <c r="AC135" s="34">
        <f>SUM(AC126:AC134)</f>
        <v>201</v>
      </c>
      <c r="AD135" s="34"/>
      <c r="AE135" s="34"/>
      <c r="AF135" s="34">
        <f>SUM(AF126:AF134)</f>
        <v>168</v>
      </c>
    </row>
    <row r="136" spans="2:32" ht="16.5" thickTop="1" thickBot="1" x14ac:dyDescent="0.3">
      <c r="B136" s="12"/>
      <c r="C136" s="13"/>
      <c r="D136" s="14"/>
      <c r="E136" s="24" t="s">
        <v>47</v>
      </c>
      <c r="F136" s="35">
        <f>SUM(F126:F135)</f>
        <v>5375</v>
      </c>
      <c r="G136" s="35"/>
      <c r="H136" s="35"/>
      <c r="I136" s="25">
        <f>SUM(I126:I135)</f>
        <v>622</v>
      </c>
      <c r="J136" s="25"/>
      <c r="K136" s="25"/>
      <c r="L136" s="25">
        <f t="shared" ref="L136" si="103">SUM(L126:L135)</f>
        <v>457</v>
      </c>
      <c r="M136" s="155"/>
      <c r="N136" s="159">
        <f>SUM(N126:N135)</f>
        <v>4955.1070096472085</v>
      </c>
      <c r="O136" s="159">
        <f t="shared" si="95"/>
        <v>419.89299035279146</v>
      </c>
      <c r="P136" s="159">
        <f t="shared" si="96"/>
        <v>5375</v>
      </c>
      <c r="Q136" s="159">
        <f>SUM(Q126:Q135)</f>
        <v>4955.1070096472085</v>
      </c>
      <c r="R136" s="159">
        <f>SUM(R126:R135)</f>
        <v>419.89299035279146</v>
      </c>
    </row>
    <row r="137" spans="2:32" ht="90.75" customHeight="1" thickTop="1" x14ac:dyDescent="0.25"/>
    <row r="138" spans="2:32" ht="18.75" x14ac:dyDescent="0.3">
      <c r="B138" s="198" t="s">
        <v>210</v>
      </c>
      <c r="C138" s="198"/>
      <c r="D138" s="198"/>
      <c r="E138" s="198"/>
      <c r="F138" s="198"/>
      <c r="G138" s="198"/>
      <c r="H138" s="198"/>
      <c r="I138" s="198"/>
      <c r="J138" s="198"/>
      <c r="K138" s="198"/>
      <c r="L138" s="198"/>
      <c r="M138" s="134"/>
      <c r="N138" s="134"/>
      <c r="O138" s="134"/>
      <c r="P138" s="134"/>
      <c r="Q138" s="134"/>
      <c r="R138" s="134"/>
      <c r="S138" s="132"/>
      <c r="T138" s="198" t="s">
        <v>210</v>
      </c>
      <c r="U138" s="198"/>
      <c r="V138" s="198"/>
      <c r="W138" s="198"/>
      <c r="X138" s="198"/>
      <c r="Y138" s="198"/>
      <c r="Z138" s="198"/>
      <c r="AA138" s="198"/>
      <c r="AB138" s="198"/>
      <c r="AC138" s="198"/>
      <c r="AD138" s="198"/>
      <c r="AE138" s="198"/>
      <c r="AF138" s="198"/>
    </row>
    <row r="139" spans="2:32" ht="15.75" thickBot="1" x14ac:dyDescent="0.3">
      <c r="D139" s="127"/>
      <c r="E139" s="127"/>
      <c r="I139" s="11"/>
      <c r="J139" s="11"/>
      <c r="K139" s="11"/>
      <c r="L139" s="11"/>
      <c r="M139" s="11"/>
      <c r="N139" s="11"/>
      <c r="O139" s="11"/>
      <c r="P139" s="11"/>
      <c r="Q139" s="11"/>
      <c r="R139" s="11"/>
    </row>
    <row r="140" spans="2:32" ht="34.5" customHeight="1" thickTop="1" thickBot="1" x14ac:dyDescent="0.3">
      <c r="G140" s="187" t="s">
        <v>152</v>
      </c>
      <c r="H140" s="188"/>
      <c r="I140" s="189"/>
      <c r="J140" s="174" t="s">
        <v>151</v>
      </c>
      <c r="K140" s="175"/>
      <c r="L140" s="176"/>
      <c r="M140" s="153"/>
      <c r="N140" s="153"/>
      <c r="O140" s="153"/>
      <c r="P140" s="153"/>
      <c r="Q140" s="153"/>
      <c r="R140" s="153"/>
      <c r="AA140" s="187" t="s">
        <v>152</v>
      </c>
      <c r="AB140" s="188"/>
      <c r="AC140" s="189"/>
      <c r="AD140" s="174" t="s">
        <v>151</v>
      </c>
      <c r="AE140" s="175"/>
      <c r="AF140" s="176"/>
    </row>
    <row r="141" spans="2:32" ht="45.75" customHeight="1" thickTop="1" thickBot="1" x14ac:dyDescent="0.3">
      <c r="B141" s="177" t="s">
        <v>0</v>
      </c>
      <c r="C141" s="179" t="s">
        <v>1</v>
      </c>
      <c r="D141" s="183" t="s">
        <v>2</v>
      </c>
      <c r="E141" s="184"/>
      <c r="F141" s="181" t="s">
        <v>3</v>
      </c>
      <c r="G141" s="190" t="s">
        <v>38</v>
      </c>
      <c r="H141" s="191"/>
      <c r="I141" s="185" t="s">
        <v>37</v>
      </c>
      <c r="J141" s="192" t="s">
        <v>150</v>
      </c>
      <c r="K141" s="193"/>
      <c r="L141" s="173" t="s">
        <v>48</v>
      </c>
      <c r="M141" s="166" t="s">
        <v>243</v>
      </c>
      <c r="N141" s="168" t="s">
        <v>241</v>
      </c>
      <c r="O141" s="168" t="s">
        <v>185</v>
      </c>
      <c r="P141" s="168" t="s">
        <v>183</v>
      </c>
      <c r="Q141" s="168" t="s">
        <v>244</v>
      </c>
      <c r="R141" s="168" t="s">
        <v>245</v>
      </c>
      <c r="T141" s="177" t="s">
        <v>0</v>
      </c>
      <c r="U141" s="179" t="s">
        <v>1</v>
      </c>
      <c r="V141" s="194" t="s">
        <v>2</v>
      </c>
      <c r="W141" s="195"/>
      <c r="X141" s="195"/>
      <c r="Y141" s="196"/>
      <c r="Z141" s="181" t="s">
        <v>3</v>
      </c>
      <c r="AA141" s="197" t="s">
        <v>38</v>
      </c>
      <c r="AB141" s="197"/>
      <c r="AC141" s="185" t="s">
        <v>37</v>
      </c>
      <c r="AD141" s="192" t="s">
        <v>150</v>
      </c>
      <c r="AE141" s="193"/>
      <c r="AF141" s="171" t="s">
        <v>48</v>
      </c>
    </row>
    <row r="142" spans="2:32" ht="15.75" customHeight="1" thickTop="1" thickBot="1" x14ac:dyDescent="0.3">
      <c r="B142" s="178"/>
      <c r="C142" s="180"/>
      <c r="D142" s="19" t="s">
        <v>4</v>
      </c>
      <c r="E142" s="19" t="s">
        <v>5</v>
      </c>
      <c r="F142" s="182"/>
      <c r="G142" s="78" t="s">
        <v>197</v>
      </c>
      <c r="H142" s="78" t="s">
        <v>198</v>
      </c>
      <c r="I142" s="186"/>
      <c r="J142" s="80" t="s">
        <v>197</v>
      </c>
      <c r="K142" s="79" t="s">
        <v>198</v>
      </c>
      <c r="L142" s="173"/>
      <c r="M142" s="167"/>
      <c r="N142" s="169"/>
      <c r="O142" s="169"/>
      <c r="P142" s="169"/>
      <c r="Q142" s="169"/>
      <c r="R142" s="169"/>
      <c r="T142" s="178"/>
      <c r="U142" s="180"/>
      <c r="V142" s="28" t="s">
        <v>44</v>
      </c>
      <c r="W142" s="19" t="s">
        <v>4</v>
      </c>
      <c r="X142" s="29" t="s">
        <v>45</v>
      </c>
      <c r="Y142" s="19" t="s">
        <v>5</v>
      </c>
      <c r="Z142" s="182"/>
      <c r="AA142" s="78" t="s">
        <v>197</v>
      </c>
      <c r="AB142" s="126" t="s">
        <v>198</v>
      </c>
      <c r="AC142" s="186"/>
      <c r="AD142" s="79" t="s">
        <v>197</v>
      </c>
      <c r="AE142" s="80" t="s">
        <v>198</v>
      </c>
      <c r="AF142" s="172"/>
    </row>
    <row r="143" spans="2:32" ht="16.5" thickTop="1" thickBot="1" x14ac:dyDescent="0.3">
      <c r="B143" s="30">
        <v>1</v>
      </c>
      <c r="C143" s="1" t="s">
        <v>6</v>
      </c>
      <c r="D143" s="2">
        <v>75</v>
      </c>
      <c r="E143" s="2">
        <v>6</v>
      </c>
      <c r="F143" s="20">
        <f>D143*5+E143*9</f>
        <v>429</v>
      </c>
      <c r="G143" s="44">
        <f>'liczba dni zwłoki'!$E$5</f>
        <v>455</v>
      </c>
      <c r="H143" s="44">
        <f>'liczba dni zwłoki'!$F$5</f>
        <v>132</v>
      </c>
      <c r="I143" s="47">
        <f>ROUND(((F143*0.1*G143)/365)+((F143*0.08*H143)/365),0)</f>
        <v>66</v>
      </c>
      <c r="J143" s="45">
        <f>'liczba dni zwłoki'!$H$5</f>
        <v>323</v>
      </c>
      <c r="K143" s="45">
        <f>'liczba dni zwłoki'!$I$5</f>
        <v>130</v>
      </c>
      <c r="L143" s="46">
        <f>ROUND((((F143*0.1*J143)/365)+((F143*0.08*K143)/365)),0)</f>
        <v>50</v>
      </c>
      <c r="M143" s="156">
        <f>(F143+L143)/F143</f>
        <v>1.1165501165501166</v>
      </c>
      <c r="N143" s="157">
        <f>F143/M143</f>
        <v>384.21920668058453</v>
      </c>
      <c r="O143" s="158">
        <f>F143-N143</f>
        <v>44.780793319415466</v>
      </c>
      <c r="P143" s="158">
        <f>N143+O143</f>
        <v>429</v>
      </c>
      <c r="Q143" s="158">
        <f>P143</f>
        <v>429</v>
      </c>
      <c r="R143" s="158"/>
      <c r="T143" s="30">
        <v>11</v>
      </c>
      <c r="U143" s="1" t="s">
        <v>39</v>
      </c>
      <c r="V143" s="122">
        <v>75</v>
      </c>
      <c r="W143" s="81">
        <v>0</v>
      </c>
      <c r="X143" s="122">
        <v>6</v>
      </c>
      <c r="Y143" s="82">
        <v>0</v>
      </c>
      <c r="Z143" s="20">
        <f>V143*6+W143*5+X143*10+Y143*9</f>
        <v>510</v>
      </c>
      <c r="AA143" s="44">
        <f>'liczba dni zwłoki'!$E$15</f>
        <v>149</v>
      </c>
      <c r="AB143" s="44">
        <f>'liczba dni zwłoki'!$F$15</f>
        <v>132</v>
      </c>
      <c r="AC143" s="43">
        <f>ROUND((((Z143*0.1*AA143)/365)+((Z143*0.08*AB143)/365)),0)</f>
        <v>36</v>
      </c>
      <c r="AD143" s="45">
        <f>'liczba dni zwłoki'!$H$15</f>
        <v>106</v>
      </c>
      <c r="AE143" s="45">
        <f>'liczba dni zwłoki'!$I$15</f>
        <v>130</v>
      </c>
      <c r="AF143" s="45">
        <f>ROUND((((Z143*0.1*AD143)/365)+((Z143*0.08*AE143)/365)),0)</f>
        <v>29</v>
      </c>
    </row>
    <row r="144" spans="2:32" ht="16.5" thickTop="1" thickBot="1" x14ac:dyDescent="0.3">
      <c r="B144" s="30">
        <v>2</v>
      </c>
      <c r="C144" s="1" t="s">
        <v>7</v>
      </c>
      <c r="D144" s="2">
        <v>75</v>
      </c>
      <c r="E144" s="2">
        <v>6</v>
      </c>
      <c r="F144" s="20">
        <f>+D144*5+E144*9</f>
        <v>429</v>
      </c>
      <c r="G144" s="44">
        <f>'liczba dni zwłoki'!$E$6</f>
        <v>422</v>
      </c>
      <c r="H144" s="44">
        <f>'liczba dni zwłoki'!$F$6</f>
        <v>132</v>
      </c>
      <c r="I144" s="47">
        <f t="shared" ref="I144:I152" si="104">ROUND(((F144*0.1*G144)/365)+((F144*0.08*H144)/365),0)</f>
        <v>62</v>
      </c>
      <c r="J144" s="45">
        <f>'liczba dni zwłoki'!$H$6</f>
        <v>290</v>
      </c>
      <c r="K144" s="45">
        <f>'liczba dni zwłoki'!$I$6</f>
        <v>130</v>
      </c>
      <c r="L144" s="46">
        <f t="shared" ref="L144:L152" si="105">ROUND((((F144*0.1*J144)/365)+((F144*0.08*K144)/365)),0)</f>
        <v>46</v>
      </c>
      <c r="M144" s="156">
        <f t="shared" ref="M144:M147" si="106">(F144+L144)/F144</f>
        <v>1.1072261072261071</v>
      </c>
      <c r="N144" s="157">
        <f t="shared" ref="N144:N152" si="107">F144/M144</f>
        <v>387.45473684210526</v>
      </c>
      <c r="O144" s="158">
        <f t="shared" ref="O144:O153" si="108">F144-N144</f>
        <v>41.545263157894738</v>
      </c>
      <c r="P144" s="158">
        <f t="shared" ref="P144:P153" si="109">N144+O144</f>
        <v>429</v>
      </c>
      <c r="Q144" s="158">
        <f t="shared" ref="Q144:Q151" si="110">P144</f>
        <v>429</v>
      </c>
      <c r="R144" s="158"/>
      <c r="T144" s="30">
        <v>12</v>
      </c>
      <c r="U144" s="1" t="s">
        <v>40</v>
      </c>
      <c r="V144" s="122">
        <v>75</v>
      </c>
      <c r="W144" s="81">
        <v>0</v>
      </c>
      <c r="X144" s="122">
        <v>6</v>
      </c>
      <c r="Y144" s="82">
        <v>0</v>
      </c>
      <c r="Z144" s="20">
        <f t="shared" ref="Z144:Z151" si="111">V144*6+W144*5+X144*10+Y144*9</f>
        <v>510</v>
      </c>
      <c r="AA144" s="44">
        <f>'liczba dni zwłoki'!$E$16</f>
        <v>120</v>
      </c>
      <c r="AB144" s="44">
        <f>'liczba dni zwłoki'!$F$16</f>
        <v>132</v>
      </c>
      <c r="AC144" s="43">
        <f t="shared" ref="AC144:AC149" si="112">ROUND((((Z144*0.1*AA144)/365)+((Z144*0.08*AB144)/365)),0)</f>
        <v>32</v>
      </c>
      <c r="AD144" s="45">
        <f>'liczba dni zwłoki'!$H$16</f>
        <v>77</v>
      </c>
      <c r="AE144" s="45">
        <f>'liczba dni zwłoki'!$I$16</f>
        <v>130</v>
      </c>
      <c r="AF144" s="45">
        <f t="shared" ref="AF144:AF149" si="113">ROUND((((Z144*0.1*AD144)/365)+((Z144*0.08*AE144)/365)),0)</f>
        <v>25</v>
      </c>
    </row>
    <row r="145" spans="2:32" ht="16.5" thickTop="1" thickBot="1" x14ac:dyDescent="0.3">
      <c r="B145" s="30">
        <v>3</v>
      </c>
      <c r="C145" s="1" t="s">
        <v>8</v>
      </c>
      <c r="D145" s="2">
        <v>75</v>
      </c>
      <c r="E145" s="2">
        <v>6</v>
      </c>
      <c r="F145" s="20">
        <f>D145*5+E145*9</f>
        <v>429</v>
      </c>
      <c r="G145" s="44">
        <f>'liczba dni zwłoki'!$E$7</f>
        <v>393</v>
      </c>
      <c r="H145" s="44">
        <f>'liczba dni zwłoki'!$F$7</f>
        <v>132</v>
      </c>
      <c r="I145" s="47">
        <f t="shared" si="104"/>
        <v>59</v>
      </c>
      <c r="J145" s="45">
        <f>'liczba dni zwłoki'!$H$7</f>
        <v>261</v>
      </c>
      <c r="K145" s="45">
        <f>'liczba dni zwłoki'!$I$7</f>
        <v>130</v>
      </c>
      <c r="L145" s="46">
        <f t="shared" si="105"/>
        <v>43</v>
      </c>
      <c r="M145" s="156">
        <f t="shared" si="106"/>
        <v>1.1002331002331003</v>
      </c>
      <c r="N145" s="157">
        <f t="shared" si="107"/>
        <v>389.9173728813559</v>
      </c>
      <c r="O145" s="158">
        <f t="shared" si="108"/>
        <v>39.082627118644098</v>
      </c>
      <c r="P145" s="158">
        <f t="shared" si="109"/>
        <v>429</v>
      </c>
      <c r="Q145" s="158">
        <f t="shared" si="110"/>
        <v>429</v>
      </c>
      <c r="R145" s="158"/>
      <c r="T145" s="30">
        <v>13</v>
      </c>
      <c r="U145" s="1" t="s">
        <v>41</v>
      </c>
      <c r="V145" s="122">
        <v>72</v>
      </c>
      <c r="W145" s="81">
        <v>0</v>
      </c>
      <c r="X145" s="122">
        <v>6</v>
      </c>
      <c r="Y145" s="82">
        <v>0</v>
      </c>
      <c r="Z145" s="20">
        <f t="shared" si="111"/>
        <v>492</v>
      </c>
      <c r="AA145" s="44">
        <f>'liczba dni zwłoki'!$E$17</f>
        <v>90</v>
      </c>
      <c r="AB145" s="44">
        <f>'liczba dni zwłoki'!$F$17</f>
        <v>132</v>
      </c>
      <c r="AC145" s="43">
        <f t="shared" si="112"/>
        <v>26</v>
      </c>
      <c r="AD145" s="45">
        <f>'liczba dni zwłoki'!$H$17</f>
        <v>47</v>
      </c>
      <c r="AE145" s="45">
        <f>'liczba dni zwłoki'!$I$17</f>
        <v>130</v>
      </c>
      <c r="AF145" s="45">
        <f t="shared" si="113"/>
        <v>20</v>
      </c>
    </row>
    <row r="146" spans="2:32" ht="16.5" thickTop="1" thickBot="1" x14ac:dyDescent="0.3">
      <c r="B146" s="30">
        <v>4</v>
      </c>
      <c r="C146" s="1" t="s">
        <v>9</v>
      </c>
      <c r="D146" s="2">
        <v>75</v>
      </c>
      <c r="E146" s="2">
        <v>6</v>
      </c>
      <c r="F146" s="20">
        <f>D146*5+E146*9</f>
        <v>429</v>
      </c>
      <c r="G146" s="44">
        <f>'liczba dni zwłoki'!$E$8</f>
        <v>363</v>
      </c>
      <c r="H146" s="44">
        <f>'liczba dni zwłoki'!$F$8</f>
        <v>132</v>
      </c>
      <c r="I146" s="47">
        <f t="shared" si="104"/>
        <v>55</v>
      </c>
      <c r="J146" s="45">
        <f>'liczba dni zwłoki'!$H$8</f>
        <v>231</v>
      </c>
      <c r="K146" s="45">
        <f>'liczba dni zwłoki'!$I$8</f>
        <v>130</v>
      </c>
      <c r="L146" s="46">
        <f t="shared" si="105"/>
        <v>39</v>
      </c>
      <c r="M146" s="156">
        <f t="shared" si="106"/>
        <v>1.0909090909090908</v>
      </c>
      <c r="N146" s="157">
        <f t="shared" si="107"/>
        <v>393.25000000000006</v>
      </c>
      <c r="O146" s="158">
        <f t="shared" si="108"/>
        <v>35.749999999999943</v>
      </c>
      <c r="P146" s="158">
        <f t="shared" si="109"/>
        <v>429</v>
      </c>
      <c r="Q146" s="158">
        <f t="shared" si="110"/>
        <v>429</v>
      </c>
      <c r="R146" s="158"/>
      <c r="T146" s="30">
        <v>14</v>
      </c>
      <c r="U146" s="1" t="s">
        <v>42</v>
      </c>
      <c r="V146" s="122">
        <v>72</v>
      </c>
      <c r="W146" s="81">
        <v>0</v>
      </c>
      <c r="X146" s="122">
        <v>6</v>
      </c>
      <c r="Y146" s="82">
        <v>0</v>
      </c>
      <c r="Z146" s="20">
        <f t="shared" si="111"/>
        <v>492</v>
      </c>
      <c r="AA146" s="44">
        <f>'liczba dni zwłoki'!$E$18</f>
        <v>58</v>
      </c>
      <c r="AB146" s="44">
        <f>'liczba dni zwłoki'!$F$18</f>
        <v>132</v>
      </c>
      <c r="AC146" s="43">
        <f t="shared" si="112"/>
        <v>22</v>
      </c>
      <c r="AD146" s="45">
        <f>'liczba dni zwłoki'!$H$18</f>
        <v>15</v>
      </c>
      <c r="AE146" s="45">
        <f>'liczba dni zwłoki'!$I$18</f>
        <v>130</v>
      </c>
      <c r="AF146" s="45">
        <f t="shared" si="113"/>
        <v>16</v>
      </c>
    </row>
    <row r="147" spans="2:32" ht="16.5" thickTop="1" thickBot="1" x14ac:dyDescent="0.3">
      <c r="B147" s="30">
        <v>5</v>
      </c>
      <c r="C147" s="1" t="s">
        <v>10</v>
      </c>
      <c r="D147" s="2">
        <v>75</v>
      </c>
      <c r="E147" s="2">
        <v>6</v>
      </c>
      <c r="F147" s="20">
        <f t="shared" ref="F147:F152" si="114">D147*5+E147*9</f>
        <v>429</v>
      </c>
      <c r="G147" s="44">
        <f>'liczba dni zwłoki'!$E$9</f>
        <v>330</v>
      </c>
      <c r="H147" s="44">
        <f>'liczba dni zwłoki'!$F$9</f>
        <v>132</v>
      </c>
      <c r="I147" s="47">
        <f t="shared" si="104"/>
        <v>51</v>
      </c>
      <c r="J147" s="45">
        <f>'liczba dni zwłoki'!$H$9</f>
        <v>198</v>
      </c>
      <c r="K147" s="45">
        <f>'liczba dni zwłoki'!$I$9</f>
        <v>130</v>
      </c>
      <c r="L147" s="46">
        <f t="shared" si="105"/>
        <v>35</v>
      </c>
      <c r="M147" s="156">
        <f t="shared" si="106"/>
        <v>1.0815850815850816</v>
      </c>
      <c r="N147" s="157">
        <f t="shared" si="107"/>
        <v>396.64008620689657</v>
      </c>
      <c r="O147" s="158">
        <f t="shared" si="108"/>
        <v>32.359913793103431</v>
      </c>
      <c r="P147" s="158">
        <f t="shared" si="109"/>
        <v>429</v>
      </c>
      <c r="Q147" s="158">
        <f t="shared" si="110"/>
        <v>429</v>
      </c>
      <c r="R147" s="158"/>
      <c r="T147" s="30">
        <v>15</v>
      </c>
      <c r="U147" s="1" t="s">
        <v>43</v>
      </c>
      <c r="V147" s="122">
        <v>72</v>
      </c>
      <c r="W147" s="81">
        <v>0</v>
      </c>
      <c r="X147" s="122">
        <v>6</v>
      </c>
      <c r="Y147" s="82">
        <v>0</v>
      </c>
      <c r="Z147" s="20">
        <f t="shared" si="111"/>
        <v>492</v>
      </c>
      <c r="AA147" s="44">
        <f>'liczba dni zwłoki'!$E$19</f>
        <v>28</v>
      </c>
      <c r="AB147" s="44">
        <f>'liczba dni zwłoki'!$F$19</f>
        <v>132</v>
      </c>
      <c r="AC147" s="43">
        <f t="shared" si="112"/>
        <v>18</v>
      </c>
      <c r="AD147" s="45">
        <f>'liczba dni zwłoki'!$H$19</f>
        <v>0</v>
      </c>
      <c r="AE147" s="45">
        <f>'liczba dni zwłoki'!$I$19</f>
        <v>130</v>
      </c>
      <c r="AF147" s="45">
        <f t="shared" si="113"/>
        <v>14</v>
      </c>
    </row>
    <row r="148" spans="2:32" ht="16.5" thickTop="1" thickBot="1" x14ac:dyDescent="0.3">
      <c r="B148" s="30">
        <v>6</v>
      </c>
      <c r="C148" s="1" t="s">
        <v>11</v>
      </c>
      <c r="D148" s="2">
        <v>75</v>
      </c>
      <c r="E148" s="2">
        <v>6</v>
      </c>
      <c r="F148" s="20">
        <f t="shared" si="114"/>
        <v>429</v>
      </c>
      <c r="G148" s="44">
        <f>'liczba dni zwłoki'!$E$10</f>
        <v>302</v>
      </c>
      <c r="H148" s="44">
        <f>'liczba dni zwłoki'!$F$10</f>
        <v>132</v>
      </c>
      <c r="I148" s="47">
        <f t="shared" si="104"/>
        <v>48</v>
      </c>
      <c r="J148" s="45">
        <f>'liczba dni zwłoki'!$H$10</f>
        <v>170</v>
      </c>
      <c r="K148" s="45">
        <f>'liczba dni zwłoki'!$I$10</f>
        <v>130</v>
      </c>
      <c r="L148" s="46">
        <f t="shared" si="105"/>
        <v>32</v>
      </c>
      <c r="M148" s="156">
        <f>(F148+L148)/F148</f>
        <v>1.0745920745920745</v>
      </c>
      <c r="N148" s="157">
        <f t="shared" si="107"/>
        <v>399.22125813449026</v>
      </c>
      <c r="O148" s="158">
        <f t="shared" si="108"/>
        <v>29.778741865509744</v>
      </c>
      <c r="P148" s="158">
        <f t="shared" si="109"/>
        <v>429</v>
      </c>
      <c r="Q148" s="158">
        <f t="shared" si="110"/>
        <v>429</v>
      </c>
      <c r="R148" s="158"/>
      <c r="T148" s="30">
        <v>16</v>
      </c>
      <c r="U148" s="1" t="s">
        <v>188</v>
      </c>
      <c r="V148" s="122">
        <v>71</v>
      </c>
      <c r="W148" s="81">
        <v>0</v>
      </c>
      <c r="X148" s="122">
        <v>6</v>
      </c>
      <c r="Y148" s="82">
        <v>0</v>
      </c>
      <c r="Z148" s="20">
        <f t="shared" si="111"/>
        <v>486</v>
      </c>
      <c r="AA148" s="44">
        <f>'liczba dni zwłoki'!$E$20</f>
        <v>0</v>
      </c>
      <c r="AB148" s="44">
        <f>'liczba dni zwłoki'!$F$20</f>
        <v>130</v>
      </c>
      <c r="AC148" s="43">
        <f t="shared" si="112"/>
        <v>14</v>
      </c>
      <c r="AD148" s="45">
        <f>'liczba dni zwłoki'!$H$20</f>
        <v>0</v>
      </c>
      <c r="AE148" s="45">
        <f>'liczba dni zwłoki'!$I$20</f>
        <v>129</v>
      </c>
      <c r="AF148" s="45">
        <f t="shared" si="113"/>
        <v>14</v>
      </c>
    </row>
    <row r="149" spans="2:32" ht="16.5" thickTop="1" thickBot="1" x14ac:dyDescent="0.3">
      <c r="B149" s="30">
        <v>7</v>
      </c>
      <c r="C149" s="1" t="s">
        <v>12</v>
      </c>
      <c r="D149" s="2">
        <v>75</v>
      </c>
      <c r="E149" s="2">
        <v>6</v>
      </c>
      <c r="F149" s="20">
        <f t="shared" si="114"/>
        <v>429</v>
      </c>
      <c r="G149" s="44">
        <f>'liczba dni zwłoki'!$E$11</f>
        <v>271</v>
      </c>
      <c r="H149" s="44">
        <f>'liczba dni zwłoki'!$F$11</f>
        <v>132</v>
      </c>
      <c r="I149" s="47">
        <f t="shared" si="104"/>
        <v>44</v>
      </c>
      <c r="J149" s="45">
        <f>'liczba dni zwłoki'!$H$11</f>
        <v>144</v>
      </c>
      <c r="K149" s="45">
        <f>'liczba dni zwłoki'!$I$11</f>
        <v>130</v>
      </c>
      <c r="L149" s="46">
        <f t="shared" si="105"/>
        <v>29</v>
      </c>
      <c r="M149" s="156">
        <f t="shared" ref="M149:M152" si="115">(F149+L149)/F149</f>
        <v>1.0675990675990676</v>
      </c>
      <c r="N149" s="157">
        <f t="shared" si="107"/>
        <v>401.83624454148469</v>
      </c>
      <c r="O149" s="158">
        <f t="shared" si="108"/>
        <v>27.163755458515311</v>
      </c>
      <c r="P149" s="158">
        <f t="shared" si="109"/>
        <v>429</v>
      </c>
      <c r="Q149" s="158">
        <f t="shared" si="110"/>
        <v>429</v>
      </c>
      <c r="R149" s="158"/>
      <c r="T149" s="30">
        <v>17</v>
      </c>
      <c r="U149" s="1" t="s">
        <v>189</v>
      </c>
      <c r="V149" s="122">
        <v>71</v>
      </c>
      <c r="W149" s="81">
        <v>0</v>
      </c>
      <c r="X149" s="122">
        <v>6</v>
      </c>
      <c r="Y149" s="82">
        <v>0</v>
      </c>
      <c r="Z149" s="20">
        <f t="shared" si="111"/>
        <v>486</v>
      </c>
      <c r="AA149" s="44">
        <f>'liczba dni zwłoki'!$E$21</f>
        <v>0</v>
      </c>
      <c r="AB149" s="44">
        <f>'liczba dni zwłoki'!$F$21</f>
        <v>99</v>
      </c>
      <c r="AC149" s="43">
        <f t="shared" si="112"/>
        <v>11</v>
      </c>
      <c r="AD149" s="45">
        <f>'liczba dni zwłoki'!$H$21</f>
        <v>0</v>
      </c>
      <c r="AE149" s="45">
        <f>'liczba dni zwłoki'!$I$21</f>
        <v>99</v>
      </c>
      <c r="AF149" s="45">
        <f t="shared" si="113"/>
        <v>11</v>
      </c>
    </row>
    <row r="150" spans="2:32" ht="16.5" thickTop="1" thickBot="1" x14ac:dyDescent="0.3">
      <c r="B150" s="30">
        <v>8</v>
      </c>
      <c r="C150" s="1" t="s">
        <v>13</v>
      </c>
      <c r="D150" s="2">
        <v>75</v>
      </c>
      <c r="E150" s="2">
        <v>6</v>
      </c>
      <c r="F150" s="20">
        <f t="shared" si="114"/>
        <v>429</v>
      </c>
      <c r="G150" s="44">
        <f>'liczba dni zwłoki'!$E$12</f>
        <v>240</v>
      </c>
      <c r="H150" s="44">
        <f>'liczba dni zwłoki'!$F$12</f>
        <v>132</v>
      </c>
      <c r="I150" s="47">
        <f t="shared" si="104"/>
        <v>41</v>
      </c>
      <c r="J150" s="45">
        <f>'liczba dni zwłoki'!$H$12</f>
        <v>144</v>
      </c>
      <c r="K150" s="45">
        <f>'liczba dni zwłoki'!$I$12</f>
        <v>130</v>
      </c>
      <c r="L150" s="46">
        <f t="shared" si="105"/>
        <v>29</v>
      </c>
      <c r="M150" s="156">
        <f t="shared" si="115"/>
        <v>1.0675990675990676</v>
      </c>
      <c r="N150" s="157">
        <f t="shared" si="107"/>
        <v>401.83624454148469</v>
      </c>
      <c r="O150" s="158">
        <f t="shared" si="108"/>
        <v>27.163755458515311</v>
      </c>
      <c r="P150" s="158">
        <f t="shared" si="109"/>
        <v>429</v>
      </c>
      <c r="Q150" s="158">
        <f t="shared" si="110"/>
        <v>429</v>
      </c>
      <c r="R150" s="158"/>
      <c r="T150" s="30">
        <v>18</v>
      </c>
      <c r="U150" s="1" t="s">
        <v>190</v>
      </c>
      <c r="V150" s="122">
        <v>71</v>
      </c>
      <c r="W150" s="81">
        <v>0</v>
      </c>
      <c r="X150" s="122">
        <v>6</v>
      </c>
      <c r="Y150" s="82">
        <v>0</v>
      </c>
      <c r="Z150" s="20">
        <f t="shared" si="111"/>
        <v>486</v>
      </c>
      <c r="AA150" s="44">
        <f>'liczba dni zwłoki'!$E$22</f>
        <v>0</v>
      </c>
      <c r="AB150" s="44">
        <f>'liczba dni zwłoki'!$F$22</f>
        <v>69</v>
      </c>
      <c r="AC150" s="43">
        <v>0</v>
      </c>
      <c r="AD150" s="45">
        <f>'liczba dni zwłoki'!$H$22</f>
        <v>0</v>
      </c>
      <c r="AE150" s="45">
        <f>'liczba dni zwłoki'!$I$22</f>
        <v>69</v>
      </c>
      <c r="AF150" s="45">
        <v>0</v>
      </c>
    </row>
    <row r="151" spans="2:32" ht="16.5" thickTop="1" thickBot="1" x14ac:dyDescent="0.3">
      <c r="B151" s="30">
        <v>9</v>
      </c>
      <c r="C151" s="1" t="s">
        <v>14</v>
      </c>
      <c r="D151" s="2">
        <v>75</v>
      </c>
      <c r="E151" s="2">
        <v>6</v>
      </c>
      <c r="F151" s="20">
        <f t="shared" si="114"/>
        <v>429</v>
      </c>
      <c r="G151" s="44">
        <f>'liczba dni zwłoki'!$E$13</f>
        <v>212</v>
      </c>
      <c r="H151" s="44">
        <f>'liczba dni zwłoki'!$F$13</f>
        <v>132</v>
      </c>
      <c r="I151" s="47">
        <f t="shared" si="104"/>
        <v>37</v>
      </c>
      <c r="J151" s="45">
        <f>'liczba dni zwłoki'!$H$13</f>
        <v>144</v>
      </c>
      <c r="K151" s="45">
        <f>'liczba dni zwłoki'!$I$13</f>
        <v>130</v>
      </c>
      <c r="L151" s="46">
        <f t="shared" si="105"/>
        <v>29</v>
      </c>
      <c r="M151" s="156">
        <f t="shared" si="115"/>
        <v>1.0675990675990676</v>
      </c>
      <c r="N151" s="157">
        <f t="shared" si="107"/>
        <v>401.83624454148469</v>
      </c>
      <c r="O151" s="158">
        <f t="shared" si="108"/>
        <v>27.163755458515311</v>
      </c>
      <c r="P151" s="158">
        <f t="shared" si="109"/>
        <v>429</v>
      </c>
      <c r="Q151" s="158">
        <f t="shared" si="110"/>
        <v>429</v>
      </c>
      <c r="R151" s="158"/>
      <c r="T151" s="30">
        <v>19</v>
      </c>
      <c r="U151" s="1" t="s">
        <v>240</v>
      </c>
      <c r="V151" s="17">
        <v>73</v>
      </c>
      <c r="W151" s="17">
        <v>0</v>
      </c>
      <c r="X151" s="2">
        <v>4</v>
      </c>
      <c r="Y151" s="2">
        <v>0</v>
      </c>
      <c r="Z151" s="20">
        <f t="shared" si="111"/>
        <v>478</v>
      </c>
      <c r="AA151" s="44">
        <f>'liczba dni zwłoki'!$E$23</f>
        <v>0</v>
      </c>
      <c r="AB151" s="44">
        <f>'liczba dni zwłoki'!$F$23</f>
        <v>36</v>
      </c>
      <c r="AC151" s="43">
        <v>0</v>
      </c>
      <c r="AD151" s="45">
        <f>'liczba dni zwłoki'!$H$23</f>
        <v>0</v>
      </c>
      <c r="AE151" s="45">
        <f>'liczba dni zwłoki'!$I$23</f>
        <v>36</v>
      </c>
      <c r="AF151" s="45">
        <v>0</v>
      </c>
    </row>
    <row r="152" spans="2:32" ht="16.5" customHeight="1" thickTop="1" thickBot="1" x14ac:dyDescent="0.3">
      <c r="B152" s="30">
        <v>10</v>
      </c>
      <c r="C152" s="1" t="s">
        <v>36</v>
      </c>
      <c r="D152" s="2">
        <v>75</v>
      </c>
      <c r="E152" s="22">
        <v>6</v>
      </c>
      <c r="F152" s="23">
        <f t="shared" si="114"/>
        <v>429</v>
      </c>
      <c r="G152" s="44">
        <f>'liczba dni zwłoki'!$E$14</f>
        <v>181</v>
      </c>
      <c r="H152" s="44">
        <f>'liczba dni zwłoki'!$F$14</f>
        <v>132</v>
      </c>
      <c r="I152" s="47">
        <f t="shared" si="104"/>
        <v>34</v>
      </c>
      <c r="J152" s="45">
        <f>'liczba dni zwłoki'!$H$14</f>
        <v>138</v>
      </c>
      <c r="K152" s="45">
        <f>'liczba dni zwłoki'!$I$14</f>
        <v>130</v>
      </c>
      <c r="L152" s="46">
        <f t="shared" si="105"/>
        <v>28</v>
      </c>
      <c r="M152" s="156">
        <f t="shared" si="115"/>
        <v>1.0652680652680653</v>
      </c>
      <c r="N152" s="157">
        <f t="shared" si="107"/>
        <v>402.71553610503281</v>
      </c>
      <c r="O152" s="158">
        <f t="shared" si="108"/>
        <v>26.284463894967189</v>
      </c>
      <c r="P152" s="158">
        <f t="shared" si="109"/>
        <v>429</v>
      </c>
      <c r="Q152" s="158">
        <f>P152-R152</f>
        <v>97.926930474919118</v>
      </c>
      <c r="R152" s="158">
        <f>O153</f>
        <v>331.07306952508088</v>
      </c>
      <c r="Y152" s="24" t="s">
        <v>47</v>
      </c>
      <c r="Z152" s="33">
        <f>SUM(Z143:Z151)</f>
        <v>4432</v>
      </c>
      <c r="AA152" s="33"/>
      <c r="AB152" s="33"/>
      <c r="AC152" s="34">
        <f>SUM(AC143:AC151)</f>
        <v>159</v>
      </c>
      <c r="AD152" s="34"/>
      <c r="AE152" s="34"/>
      <c r="AF152" s="34">
        <f>SUM(AF143:AF151)</f>
        <v>129</v>
      </c>
    </row>
    <row r="153" spans="2:32" ht="16.5" thickTop="1" thickBot="1" x14ac:dyDescent="0.3">
      <c r="B153" s="12"/>
      <c r="C153" s="13"/>
      <c r="D153" s="14"/>
      <c r="E153" s="24" t="s">
        <v>47</v>
      </c>
      <c r="F153" s="35">
        <f>SUM(F143:F152)</f>
        <v>4290</v>
      </c>
      <c r="G153" s="35"/>
      <c r="H153" s="35"/>
      <c r="I153" s="25">
        <f>SUM(I143:I152)</f>
        <v>497</v>
      </c>
      <c r="J153" s="25"/>
      <c r="K153" s="25"/>
      <c r="L153" s="25">
        <f t="shared" ref="L153" si="116">SUM(L143:L152)</f>
        <v>360</v>
      </c>
      <c r="M153" s="155"/>
      <c r="N153" s="159">
        <f>SUM(N143:N152)</f>
        <v>3958.9269304749191</v>
      </c>
      <c r="O153" s="159">
        <f t="shared" si="108"/>
        <v>331.07306952508088</v>
      </c>
      <c r="P153" s="159">
        <f t="shared" si="109"/>
        <v>4290</v>
      </c>
      <c r="Q153" s="159">
        <f>SUM(Q143:Q152)</f>
        <v>3958.9269304749191</v>
      </c>
      <c r="R153" s="159">
        <f>SUM(R143:R152)</f>
        <v>331.07306952508088</v>
      </c>
    </row>
    <row r="154" spans="2:32" ht="85.5" customHeight="1" thickTop="1" x14ac:dyDescent="0.25"/>
    <row r="155" spans="2:32" ht="18.75" x14ac:dyDescent="0.3">
      <c r="B155" s="198" t="s">
        <v>211</v>
      </c>
      <c r="C155" s="198"/>
      <c r="D155" s="198"/>
      <c r="E155" s="198"/>
      <c r="F155" s="198"/>
      <c r="G155" s="198"/>
      <c r="H155" s="198"/>
      <c r="I155" s="198"/>
      <c r="J155" s="198"/>
      <c r="K155" s="198"/>
      <c r="L155" s="198"/>
      <c r="M155" s="134"/>
      <c r="N155" s="134"/>
      <c r="O155" s="134"/>
      <c r="P155" s="134"/>
      <c r="Q155" s="134"/>
      <c r="R155" s="134"/>
      <c r="S155" s="132"/>
      <c r="T155" s="198" t="s">
        <v>211</v>
      </c>
      <c r="U155" s="198"/>
      <c r="V155" s="198"/>
      <c r="W155" s="198"/>
      <c r="X155" s="198"/>
      <c r="Y155" s="198"/>
      <c r="Z155" s="198"/>
      <c r="AA155" s="198"/>
      <c r="AB155" s="198"/>
      <c r="AC155" s="198"/>
      <c r="AD155" s="198"/>
      <c r="AE155" s="198"/>
      <c r="AF155" s="198"/>
    </row>
    <row r="156" spans="2:32" ht="15.75" thickBot="1" x14ac:dyDescent="0.3">
      <c r="D156" s="127"/>
      <c r="E156" s="127"/>
      <c r="I156" s="11"/>
      <c r="J156" s="11"/>
      <c r="K156" s="11"/>
      <c r="L156" s="11"/>
      <c r="M156" s="11"/>
      <c r="N156" s="11"/>
      <c r="O156" s="11"/>
      <c r="P156" s="11"/>
      <c r="Q156" s="11"/>
      <c r="R156" s="11"/>
    </row>
    <row r="157" spans="2:32" ht="34.5" customHeight="1" thickTop="1" thickBot="1" x14ac:dyDescent="0.3">
      <c r="G157" s="187" t="s">
        <v>152</v>
      </c>
      <c r="H157" s="188"/>
      <c r="I157" s="189"/>
      <c r="J157" s="174" t="s">
        <v>151</v>
      </c>
      <c r="K157" s="175"/>
      <c r="L157" s="176"/>
      <c r="M157" s="153"/>
      <c r="N157" s="153"/>
      <c r="O157" s="153"/>
      <c r="P157" s="153"/>
      <c r="Q157" s="153"/>
      <c r="R157" s="153"/>
      <c r="AA157" s="187" t="s">
        <v>152</v>
      </c>
      <c r="AB157" s="188"/>
      <c r="AC157" s="189"/>
      <c r="AD157" s="174" t="s">
        <v>151</v>
      </c>
      <c r="AE157" s="175"/>
      <c r="AF157" s="176"/>
    </row>
    <row r="158" spans="2:32" ht="45.75" customHeight="1" thickTop="1" thickBot="1" x14ac:dyDescent="0.3">
      <c r="B158" s="177" t="s">
        <v>0</v>
      </c>
      <c r="C158" s="179" t="s">
        <v>1</v>
      </c>
      <c r="D158" s="183" t="s">
        <v>2</v>
      </c>
      <c r="E158" s="184"/>
      <c r="F158" s="181" t="s">
        <v>3</v>
      </c>
      <c r="G158" s="190" t="s">
        <v>38</v>
      </c>
      <c r="H158" s="191"/>
      <c r="I158" s="185" t="s">
        <v>37</v>
      </c>
      <c r="J158" s="192" t="s">
        <v>150</v>
      </c>
      <c r="K158" s="193"/>
      <c r="L158" s="173" t="s">
        <v>48</v>
      </c>
      <c r="M158" s="166" t="s">
        <v>243</v>
      </c>
      <c r="N158" s="168" t="s">
        <v>241</v>
      </c>
      <c r="O158" s="168" t="s">
        <v>185</v>
      </c>
      <c r="P158" s="168" t="s">
        <v>183</v>
      </c>
      <c r="Q158" s="168" t="s">
        <v>244</v>
      </c>
      <c r="R158" s="168" t="s">
        <v>245</v>
      </c>
      <c r="T158" s="177" t="s">
        <v>0</v>
      </c>
      <c r="U158" s="179" t="s">
        <v>1</v>
      </c>
      <c r="V158" s="194" t="s">
        <v>2</v>
      </c>
      <c r="W158" s="195"/>
      <c r="X158" s="195"/>
      <c r="Y158" s="196"/>
      <c r="Z158" s="181" t="s">
        <v>3</v>
      </c>
      <c r="AA158" s="197" t="s">
        <v>38</v>
      </c>
      <c r="AB158" s="197"/>
      <c r="AC158" s="185" t="s">
        <v>37</v>
      </c>
      <c r="AD158" s="192" t="s">
        <v>150</v>
      </c>
      <c r="AE158" s="193"/>
      <c r="AF158" s="171" t="s">
        <v>48</v>
      </c>
    </row>
    <row r="159" spans="2:32" ht="16.5" customHeight="1" thickTop="1" thickBot="1" x14ac:dyDescent="0.3">
      <c r="B159" s="178"/>
      <c r="C159" s="180"/>
      <c r="D159" s="19" t="s">
        <v>4</v>
      </c>
      <c r="E159" s="19" t="s">
        <v>5</v>
      </c>
      <c r="F159" s="182"/>
      <c r="G159" s="78" t="s">
        <v>197</v>
      </c>
      <c r="H159" s="78" t="s">
        <v>198</v>
      </c>
      <c r="I159" s="186"/>
      <c r="J159" s="80" t="s">
        <v>197</v>
      </c>
      <c r="K159" s="79" t="s">
        <v>198</v>
      </c>
      <c r="L159" s="173"/>
      <c r="M159" s="167"/>
      <c r="N159" s="169"/>
      <c r="O159" s="169"/>
      <c r="P159" s="169"/>
      <c r="Q159" s="169"/>
      <c r="R159" s="169"/>
      <c r="T159" s="178"/>
      <c r="U159" s="180"/>
      <c r="V159" s="28" t="s">
        <v>44</v>
      </c>
      <c r="W159" s="19" t="s">
        <v>4</v>
      </c>
      <c r="X159" s="29" t="s">
        <v>45</v>
      </c>
      <c r="Y159" s="19" t="s">
        <v>5</v>
      </c>
      <c r="Z159" s="182"/>
      <c r="AA159" s="78" t="s">
        <v>197</v>
      </c>
      <c r="AB159" s="126" t="s">
        <v>198</v>
      </c>
      <c r="AC159" s="186"/>
      <c r="AD159" s="79" t="s">
        <v>197</v>
      </c>
      <c r="AE159" s="80" t="s">
        <v>198</v>
      </c>
      <c r="AF159" s="172"/>
    </row>
    <row r="160" spans="2:32" ht="16.5" thickTop="1" thickBot="1" x14ac:dyDescent="0.3">
      <c r="B160" s="30">
        <v>1</v>
      </c>
      <c r="C160" s="1" t="s">
        <v>6</v>
      </c>
      <c r="D160" s="2">
        <v>113</v>
      </c>
      <c r="E160" s="2">
        <v>11</v>
      </c>
      <c r="F160" s="20">
        <f>D160*5+E160*9</f>
        <v>664</v>
      </c>
      <c r="G160" s="44">
        <f>'liczba dni zwłoki'!$E$5</f>
        <v>455</v>
      </c>
      <c r="H160" s="44">
        <f>'liczba dni zwłoki'!$F$5</f>
        <v>132</v>
      </c>
      <c r="I160" s="47">
        <f>ROUND(((F160*0.1*G160)/365)+((F160*0.08*H160)/365),0)</f>
        <v>102</v>
      </c>
      <c r="J160" s="45">
        <f>'liczba dni zwłoki'!$H$5</f>
        <v>323</v>
      </c>
      <c r="K160" s="45">
        <f>'liczba dni zwłoki'!$I$5</f>
        <v>130</v>
      </c>
      <c r="L160" s="46">
        <f>ROUND((((F160*0.1*J160)/365)+((F160*0.08*K160)/365)),0)</f>
        <v>78</v>
      </c>
      <c r="M160" s="156">
        <f>(F160+L160)/F160</f>
        <v>1.1174698795180722</v>
      </c>
      <c r="N160" s="157">
        <f>F160/M160</f>
        <v>594.19946091644215</v>
      </c>
      <c r="O160" s="158">
        <f>F160-N160</f>
        <v>69.800539083557851</v>
      </c>
      <c r="P160" s="158">
        <f>N160+O160</f>
        <v>664</v>
      </c>
      <c r="Q160" s="158">
        <f>P160</f>
        <v>664</v>
      </c>
      <c r="R160" s="158"/>
      <c r="T160" s="30">
        <v>11</v>
      </c>
      <c r="U160" s="1" t="s">
        <v>39</v>
      </c>
      <c r="V160" s="122">
        <v>107</v>
      </c>
      <c r="W160" s="81">
        <v>8</v>
      </c>
      <c r="X160" s="122">
        <v>8</v>
      </c>
      <c r="Y160" s="82">
        <v>0</v>
      </c>
      <c r="Z160" s="20">
        <f>V160*6+W160*5+X160*10+Y160*9</f>
        <v>762</v>
      </c>
      <c r="AA160" s="44">
        <f>'liczba dni zwłoki'!$E$15</f>
        <v>149</v>
      </c>
      <c r="AB160" s="44">
        <f>'liczba dni zwłoki'!$F$15</f>
        <v>132</v>
      </c>
      <c r="AC160" s="43">
        <f>ROUND((((Z160*0.1*AA160)/365)+((Z160*0.08*AB160)/365)),0)</f>
        <v>53</v>
      </c>
      <c r="AD160" s="45">
        <f>'liczba dni zwłoki'!$H$15</f>
        <v>106</v>
      </c>
      <c r="AE160" s="45">
        <f>'liczba dni zwłoki'!$I$15</f>
        <v>130</v>
      </c>
      <c r="AF160" s="45">
        <f>ROUND((((Z160*0.1*AD160)/365)+((Z160*0.08*AE160)/365)),0)</f>
        <v>44</v>
      </c>
    </row>
    <row r="161" spans="2:32" ht="16.5" thickTop="1" thickBot="1" x14ac:dyDescent="0.3">
      <c r="B161" s="30">
        <v>2</v>
      </c>
      <c r="C161" s="1" t="s">
        <v>7</v>
      </c>
      <c r="D161" s="2">
        <v>115</v>
      </c>
      <c r="E161" s="2">
        <v>8</v>
      </c>
      <c r="F161" s="20">
        <f>+D161*5+E161*9</f>
        <v>647</v>
      </c>
      <c r="G161" s="44">
        <f>'liczba dni zwłoki'!$E$6</f>
        <v>422</v>
      </c>
      <c r="H161" s="44">
        <f>'liczba dni zwłoki'!$F$6</f>
        <v>132</v>
      </c>
      <c r="I161" s="47">
        <f t="shared" ref="I161:I169" si="117">ROUND(((F161*0.1*G161)/365)+((F161*0.08*H161)/365),0)</f>
        <v>94</v>
      </c>
      <c r="J161" s="45">
        <f>'liczba dni zwłoki'!$H$6</f>
        <v>290</v>
      </c>
      <c r="K161" s="45">
        <f>'liczba dni zwłoki'!$I$6</f>
        <v>130</v>
      </c>
      <c r="L161" s="46">
        <f t="shared" ref="L161:L169" si="118">ROUND((((F161*0.1*J161)/365)+((F161*0.08*K161)/365)),0)</f>
        <v>70</v>
      </c>
      <c r="M161" s="156">
        <f t="shared" ref="M161:M164" si="119">(F161+L161)/F161</f>
        <v>1.1081916537867078</v>
      </c>
      <c r="N161" s="157">
        <f t="shared" ref="N161:N169" si="120">F161/M161</f>
        <v>583.83403068340306</v>
      </c>
      <c r="O161" s="158">
        <f t="shared" ref="O161:O170" si="121">F161-N161</f>
        <v>63.165969316596943</v>
      </c>
      <c r="P161" s="158">
        <f t="shared" ref="P161:P170" si="122">N161+O161</f>
        <v>647</v>
      </c>
      <c r="Q161" s="158">
        <f t="shared" ref="Q161:Q168" si="123">P161</f>
        <v>647</v>
      </c>
      <c r="R161" s="158"/>
      <c r="T161" s="30">
        <v>12</v>
      </c>
      <c r="U161" s="1" t="s">
        <v>40</v>
      </c>
      <c r="V161" s="122">
        <v>107</v>
      </c>
      <c r="W161" s="81">
        <v>8</v>
      </c>
      <c r="X161" s="122">
        <v>8</v>
      </c>
      <c r="Y161" s="82">
        <v>0</v>
      </c>
      <c r="Z161" s="20">
        <f t="shared" ref="Z161:Z168" si="124">V161*6+W161*5+X161*10+Y161*9</f>
        <v>762</v>
      </c>
      <c r="AA161" s="44">
        <f>'liczba dni zwłoki'!$E$16</f>
        <v>120</v>
      </c>
      <c r="AB161" s="44">
        <f>'liczba dni zwłoki'!$F$16</f>
        <v>132</v>
      </c>
      <c r="AC161" s="43">
        <f t="shared" ref="AC161:AC167" si="125">ROUND((((Z161*0.1*AA161)/365)+((Z161*0.08*AB161)/365)),0)</f>
        <v>47</v>
      </c>
      <c r="AD161" s="45">
        <f>'liczba dni zwłoki'!$H$16</f>
        <v>77</v>
      </c>
      <c r="AE161" s="45">
        <f>'liczba dni zwłoki'!$I$16</f>
        <v>130</v>
      </c>
      <c r="AF161" s="45">
        <f t="shared" ref="AF161:AF167" si="126">ROUND((((Z161*0.1*AD161)/365)+((Z161*0.08*AE161)/365)),0)</f>
        <v>38</v>
      </c>
    </row>
    <row r="162" spans="2:32" ht="16.5" thickTop="1" thickBot="1" x14ac:dyDescent="0.3">
      <c r="B162" s="30">
        <v>3</v>
      </c>
      <c r="C162" s="1" t="s">
        <v>8</v>
      </c>
      <c r="D162" s="2">
        <v>115</v>
      </c>
      <c r="E162" s="2">
        <v>8</v>
      </c>
      <c r="F162" s="20">
        <f>D162*5+E162*9</f>
        <v>647</v>
      </c>
      <c r="G162" s="44">
        <f>'liczba dni zwłoki'!$E$7</f>
        <v>393</v>
      </c>
      <c r="H162" s="44">
        <f>'liczba dni zwłoki'!$F$7</f>
        <v>132</v>
      </c>
      <c r="I162" s="47">
        <f t="shared" si="117"/>
        <v>88</v>
      </c>
      <c r="J162" s="45">
        <f>'liczba dni zwłoki'!$H$7</f>
        <v>261</v>
      </c>
      <c r="K162" s="45">
        <f>'liczba dni zwłoki'!$I$7</f>
        <v>130</v>
      </c>
      <c r="L162" s="46">
        <f t="shared" si="118"/>
        <v>65</v>
      </c>
      <c r="M162" s="156">
        <f t="shared" si="119"/>
        <v>1.1004636785162287</v>
      </c>
      <c r="N162" s="157">
        <f t="shared" si="120"/>
        <v>587.93398876404501</v>
      </c>
      <c r="O162" s="158">
        <f t="shared" si="121"/>
        <v>59.066011235954988</v>
      </c>
      <c r="P162" s="158">
        <f t="shared" si="122"/>
        <v>647</v>
      </c>
      <c r="Q162" s="158">
        <f t="shared" si="123"/>
        <v>647</v>
      </c>
      <c r="R162" s="158"/>
      <c r="T162" s="30">
        <v>13</v>
      </c>
      <c r="U162" s="1" t="s">
        <v>41</v>
      </c>
      <c r="V162" s="122">
        <v>107</v>
      </c>
      <c r="W162" s="81">
        <v>8</v>
      </c>
      <c r="X162" s="122">
        <v>8</v>
      </c>
      <c r="Y162" s="82">
        <v>0</v>
      </c>
      <c r="Z162" s="20">
        <f t="shared" si="124"/>
        <v>762</v>
      </c>
      <c r="AA162" s="44">
        <f>'liczba dni zwłoki'!$E$17</f>
        <v>90</v>
      </c>
      <c r="AB162" s="44">
        <f>'liczba dni zwłoki'!$F$17</f>
        <v>132</v>
      </c>
      <c r="AC162" s="43">
        <f t="shared" si="125"/>
        <v>41</v>
      </c>
      <c r="AD162" s="45">
        <f>'liczba dni zwłoki'!$H$17</f>
        <v>47</v>
      </c>
      <c r="AE162" s="45">
        <f>'liczba dni zwłoki'!$I$17</f>
        <v>130</v>
      </c>
      <c r="AF162" s="45">
        <f t="shared" si="126"/>
        <v>32</v>
      </c>
    </row>
    <row r="163" spans="2:32" ht="16.5" thickTop="1" thickBot="1" x14ac:dyDescent="0.3">
      <c r="B163" s="30">
        <v>4</v>
      </c>
      <c r="C163" s="1" t="s">
        <v>9</v>
      </c>
      <c r="D163" s="2">
        <v>114</v>
      </c>
      <c r="E163" s="2">
        <v>8</v>
      </c>
      <c r="F163" s="20">
        <f>D163*5+E163*9</f>
        <v>642</v>
      </c>
      <c r="G163" s="44">
        <f>'liczba dni zwłoki'!$E$8</f>
        <v>363</v>
      </c>
      <c r="H163" s="44">
        <f>'liczba dni zwłoki'!$F$8</f>
        <v>132</v>
      </c>
      <c r="I163" s="47">
        <f t="shared" si="117"/>
        <v>82</v>
      </c>
      <c r="J163" s="45">
        <f>'liczba dni zwłoki'!$H$8</f>
        <v>231</v>
      </c>
      <c r="K163" s="45">
        <f>'liczba dni zwłoki'!$I$8</f>
        <v>130</v>
      </c>
      <c r="L163" s="46">
        <f t="shared" si="118"/>
        <v>59</v>
      </c>
      <c r="M163" s="156">
        <f t="shared" si="119"/>
        <v>1.0919003115264798</v>
      </c>
      <c r="N163" s="157">
        <f t="shared" si="120"/>
        <v>587.9657631954351</v>
      </c>
      <c r="O163" s="158">
        <f t="shared" si="121"/>
        <v>54.034236804564898</v>
      </c>
      <c r="P163" s="158">
        <f t="shared" si="122"/>
        <v>642</v>
      </c>
      <c r="Q163" s="158">
        <f t="shared" si="123"/>
        <v>642</v>
      </c>
      <c r="R163" s="158"/>
      <c r="T163" s="30">
        <v>14</v>
      </c>
      <c r="U163" s="1" t="s">
        <v>42</v>
      </c>
      <c r="V163" s="122">
        <v>108</v>
      </c>
      <c r="W163" s="81">
        <v>8</v>
      </c>
      <c r="X163" s="122">
        <v>5</v>
      </c>
      <c r="Y163" s="82">
        <v>0</v>
      </c>
      <c r="Z163" s="20">
        <f t="shared" si="124"/>
        <v>738</v>
      </c>
      <c r="AA163" s="44">
        <f>'liczba dni zwłoki'!$E$18</f>
        <v>58</v>
      </c>
      <c r="AB163" s="44">
        <f>'liczba dni zwłoki'!$F$18</f>
        <v>132</v>
      </c>
      <c r="AC163" s="43">
        <f t="shared" si="125"/>
        <v>33</v>
      </c>
      <c r="AD163" s="45">
        <f>'liczba dni zwłoki'!$H$18</f>
        <v>15</v>
      </c>
      <c r="AE163" s="45">
        <f>'liczba dni zwłoki'!$I$18</f>
        <v>130</v>
      </c>
      <c r="AF163" s="45">
        <f t="shared" si="126"/>
        <v>24</v>
      </c>
    </row>
    <row r="164" spans="2:32" ht="16.5" thickTop="1" thickBot="1" x14ac:dyDescent="0.3">
      <c r="B164" s="30">
        <v>5</v>
      </c>
      <c r="C164" s="1" t="s">
        <v>10</v>
      </c>
      <c r="D164" s="2">
        <v>114</v>
      </c>
      <c r="E164" s="2">
        <v>8</v>
      </c>
      <c r="F164" s="20">
        <f t="shared" ref="F164:F169" si="127">D164*5+E164*9</f>
        <v>642</v>
      </c>
      <c r="G164" s="44">
        <f>'liczba dni zwłoki'!$E$9</f>
        <v>330</v>
      </c>
      <c r="H164" s="44">
        <f>'liczba dni zwłoki'!$F$9</f>
        <v>132</v>
      </c>
      <c r="I164" s="47">
        <f t="shared" si="117"/>
        <v>77</v>
      </c>
      <c r="J164" s="45">
        <f>'liczba dni zwłoki'!$H$9</f>
        <v>198</v>
      </c>
      <c r="K164" s="45">
        <f>'liczba dni zwłoki'!$I$9</f>
        <v>130</v>
      </c>
      <c r="L164" s="46">
        <f t="shared" si="118"/>
        <v>53</v>
      </c>
      <c r="M164" s="156">
        <f t="shared" si="119"/>
        <v>1.0825545171339563</v>
      </c>
      <c r="N164" s="157">
        <f t="shared" si="120"/>
        <v>593.04172661870507</v>
      </c>
      <c r="O164" s="158">
        <f t="shared" si="121"/>
        <v>48.95827338129493</v>
      </c>
      <c r="P164" s="158">
        <f t="shared" si="122"/>
        <v>642</v>
      </c>
      <c r="Q164" s="158">
        <f t="shared" si="123"/>
        <v>642</v>
      </c>
      <c r="R164" s="158"/>
      <c r="T164" s="30">
        <v>15</v>
      </c>
      <c r="U164" s="1" t="s">
        <v>43</v>
      </c>
      <c r="V164" s="122">
        <v>108</v>
      </c>
      <c r="W164" s="81">
        <v>8</v>
      </c>
      <c r="X164" s="122">
        <v>5</v>
      </c>
      <c r="Y164" s="82">
        <v>0</v>
      </c>
      <c r="Z164" s="20">
        <f t="shared" si="124"/>
        <v>738</v>
      </c>
      <c r="AA164" s="44">
        <f>'liczba dni zwłoki'!$E$19</f>
        <v>28</v>
      </c>
      <c r="AB164" s="44">
        <f>'liczba dni zwłoki'!$F$19</f>
        <v>132</v>
      </c>
      <c r="AC164" s="43">
        <f t="shared" si="125"/>
        <v>27</v>
      </c>
      <c r="AD164" s="45">
        <f>'liczba dni zwłoki'!$H$19</f>
        <v>0</v>
      </c>
      <c r="AE164" s="45">
        <f>'liczba dni zwłoki'!$I$19</f>
        <v>130</v>
      </c>
      <c r="AF164" s="45">
        <f t="shared" si="126"/>
        <v>21</v>
      </c>
    </row>
    <row r="165" spans="2:32" ht="16.5" thickTop="1" thickBot="1" x14ac:dyDescent="0.3">
      <c r="B165" s="30">
        <v>6</v>
      </c>
      <c r="C165" s="1" t="s">
        <v>11</v>
      </c>
      <c r="D165" s="2">
        <v>114</v>
      </c>
      <c r="E165" s="2">
        <v>8</v>
      </c>
      <c r="F165" s="20">
        <f t="shared" si="127"/>
        <v>642</v>
      </c>
      <c r="G165" s="44">
        <f>'liczba dni zwłoki'!$E$10</f>
        <v>302</v>
      </c>
      <c r="H165" s="44">
        <f>'liczba dni zwłoki'!$F$10</f>
        <v>132</v>
      </c>
      <c r="I165" s="47">
        <f t="shared" si="117"/>
        <v>72</v>
      </c>
      <c r="J165" s="45">
        <f>'liczba dni zwłoki'!$H$10</f>
        <v>170</v>
      </c>
      <c r="K165" s="45">
        <f>'liczba dni zwłoki'!$I$10</f>
        <v>130</v>
      </c>
      <c r="L165" s="46">
        <f t="shared" si="118"/>
        <v>48</v>
      </c>
      <c r="M165" s="156">
        <f>(F165+L165)/F165</f>
        <v>1.0747663551401869</v>
      </c>
      <c r="N165" s="157">
        <f t="shared" si="120"/>
        <v>597.33913043478265</v>
      </c>
      <c r="O165" s="158">
        <f t="shared" si="121"/>
        <v>44.660869565217354</v>
      </c>
      <c r="P165" s="158">
        <f t="shared" si="122"/>
        <v>642</v>
      </c>
      <c r="Q165" s="158">
        <f t="shared" si="123"/>
        <v>642</v>
      </c>
      <c r="R165" s="158"/>
      <c r="T165" s="30">
        <v>16</v>
      </c>
      <c r="U165" s="1" t="s">
        <v>188</v>
      </c>
      <c r="V165" s="122">
        <v>108</v>
      </c>
      <c r="W165" s="81">
        <v>8</v>
      </c>
      <c r="X165" s="122">
        <v>5</v>
      </c>
      <c r="Y165" s="82">
        <v>0</v>
      </c>
      <c r="Z165" s="20">
        <f t="shared" si="124"/>
        <v>738</v>
      </c>
      <c r="AA165" s="44">
        <f>'liczba dni zwłoki'!$E$20</f>
        <v>0</v>
      </c>
      <c r="AB165" s="44">
        <f>'liczba dni zwłoki'!$F$20</f>
        <v>130</v>
      </c>
      <c r="AC165" s="43">
        <f t="shared" si="125"/>
        <v>21</v>
      </c>
      <c r="AD165" s="45">
        <f>'liczba dni zwłoki'!$H$20</f>
        <v>0</v>
      </c>
      <c r="AE165" s="45">
        <f>'liczba dni zwłoki'!$I$20</f>
        <v>129</v>
      </c>
      <c r="AF165" s="45">
        <f t="shared" si="126"/>
        <v>21</v>
      </c>
    </row>
    <row r="166" spans="2:32" ht="16.5" thickTop="1" thickBot="1" x14ac:dyDescent="0.3">
      <c r="B166" s="30">
        <v>7</v>
      </c>
      <c r="C166" s="1" t="s">
        <v>12</v>
      </c>
      <c r="D166" s="2">
        <v>115</v>
      </c>
      <c r="E166" s="2">
        <v>8</v>
      </c>
      <c r="F166" s="20">
        <f t="shared" si="127"/>
        <v>647</v>
      </c>
      <c r="G166" s="44">
        <f>'liczba dni zwłoki'!$E$11</f>
        <v>271</v>
      </c>
      <c r="H166" s="44">
        <f>'liczba dni zwłoki'!$F$11</f>
        <v>132</v>
      </c>
      <c r="I166" s="47">
        <f t="shared" si="117"/>
        <v>67</v>
      </c>
      <c r="J166" s="45">
        <f>'liczba dni zwłoki'!$H$11</f>
        <v>144</v>
      </c>
      <c r="K166" s="45">
        <f>'liczba dni zwłoki'!$I$11</f>
        <v>130</v>
      </c>
      <c r="L166" s="46">
        <f t="shared" si="118"/>
        <v>44</v>
      </c>
      <c r="M166" s="156">
        <f t="shared" ref="M166:M169" si="128">(F166+L166)/F166</f>
        <v>1.0680061823802163</v>
      </c>
      <c r="N166" s="157">
        <f t="shared" si="120"/>
        <v>605.80173661360357</v>
      </c>
      <c r="O166" s="158">
        <f t="shared" si="121"/>
        <v>41.198263386396434</v>
      </c>
      <c r="P166" s="158">
        <f t="shared" si="122"/>
        <v>647</v>
      </c>
      <c r="Q166" s="158">
        <f t="shared" si="123"/>
        <v>647</v>
      </c>
      <c r="R166" s="158"/>
      <c r="T166" s="30">
        <v>17</v>
      </c>
      <c r="U166" s="1" t="s">
        <v>189</v>
      </c>
      <c r="V166" s="122">
        <v>108</v>
      </c>
      <c r="W166" s="81">
        <v>8</v>
      </c>
      <c r="X166" s="122">
        <v>5</v>
      </c>
      <c r="Y166" s="82">
        <v>0</v>
      </c>
      <c r="Z166" s="20">
        <f t="shared" si="124"/>
        <v>738</v>
      </c>
      <c r="AA166" s="44">
        <f>'liczba dni zwłoki'!$E$21</f>
        <v>0</v>
      </c>
      <c r="AB166" s="44">
        <f>'liczba dni zwłoki'!$F$21</f>
        <v>99</v>
      </c>
      <c r="AC166" s="43">
        <f t="shared" si="125"/>
        <v>16</v>
      </c>
      <c r="AD166" s="45">
        <f>'liczba dni zwłoki'!$H$21</f>
        <v>0</v>
      </c>
      <c r="AE166" s="45">
        <f>'liczba dni zwłoki'!$I$21</f>
        <v>99</v>
      </c>
      <c r="AF166" s="45">
        <f t="shared" si="126"/>
        <v>16</v>
      </c>
    </row>
    <row r="167" spans="2:32" ht="15.75" customHeight="1" thickTop="1" thickBot="1" x14ac:dyDescent="0.3">
      <c r="B167" s="30">
        <v>8</v>
      </c>
      <c r="C167" s="1" t="s">
        <v>13</v>
      </c>
      <c r="D167" s="2">
        <v>115</v>
      </c>
      <c r="E167" s="2">
        <v>8</v>
      </c>
      <c r="F167" s="20">
        <f t="shared" si="127"/>
        <v>647</v>
      </c>
      <c r="G167" s="44">
        <f>'liczba dni zwłoki'!$E$12</f>
        <v>240</v>
      </c>
      <c r="H167" s="44">
        <f>'liczba dni zwłoki'!$F$12</f>
        <v>132</v>
      </c>
      <c r="I167" s="47">
        <f t="shared" si="117"/>
        <v>61</v>
      </c>
      <c r="J167" s="45">
        <f>'liczba dni zwłoki'!$H$12</f>
        <v>144</v>
      </c>
      <c r="K167" s="45">
        <f>'liczba dni zwłoki'!$I$12</f>
        <v>130</v>
      </c>
      <c r="L167" s="46">
        <f t="shared" si="118"/>
        <v>44</v>
      </c>
      <c r="M167" s="156">
        <f t="shared" si="128"/>
        <v>1.0680061823802163</v>
      </c>
      <c r="N167" s="157">
        <f t="shared" si="120"/>
        <v>605.80173661360357</v>
      </c>
      <c r="O167" s="158">
        <f t="shared" si="121"/>
        <v>41.198263386396434</v>
      </c>
      <c r="P167" s="158">
        <f t="shared" si="122"/>
        <v>647</v>
      </c>
      <c r="Q167" s="158">
        <f t="shared" si="123"/>
        <v>647</v>
      </c>
      <c r="R167" s="158"/>
      <c r="T167" s="30">
        <v>18</v>
      </c>
      <c r="U167" s="1" t="s">
        <v>190</v>
      </c>
      <c r="V167" s="122">
        <v>108</v>
      </c>
      <c r="W167" s="81">
        <v>8</v>
      </c>
      <c r="X167" s="122">
        <v>5</v>
      </c>
      <c r="Y167" s="82">
        <v>0</v>
      </c>
      <c r="Z167" s="20">
        <f t="shared" si="124"/>
        <v>738</v>
      </c>
      <c r="AA167" s="44">
        <f>'liczba dni zwłoki'!$E$22</f>
        <v>0</v>
      </c>
      <c r="AB167" s="44">
        <f>'liczba dni zwłoki'!$F$22</f>
        <v>69</v>
      </c>
      <c r="AC167" s="43">
        <f t="shared" si="125"/>
        <v>11</v>
      </c>
      <c r="AD167" s="45">
        <f>'liczba dni zwłoki'!$H$22</f>
        <v>0</v>
      </c>
      <c r="AE167" s="45">
        <f>'liczba dni zwłoki'!$I$22</f>
        <v>69</v>
      </c>
      <c r="AF167" s="45">
        <f t="shared" si="126"/>
        <v>11</v>
      </c>
    </row>
    <row r="168" spans="2:32" ht="16.5" thickTop="1" thickBot="1" x14ac:dyDescent="0.3">
      <c r="B168" s="30">
        <v>9</v>
      </c>
      <c r="C168" s="1" t="s">
        <v>14</v>
      </c>
      <c r="D168" s="2">
        <v>115</v>
      </c>
      <c r="E168" s="2">
        <v>8</v>
      </c>
      <c r="F168" s="20">
        <f t="shared" si="127"/>
        <v>647</v>
      </c>
      <c r="G168" s="44">
        <f>'liczba dni zwłoki'!$E$13</f>
        <v>212</v>
      </c>
      <c r="H168" s="44">
        <f>'liczba dni zwłoki'!$F$13</f>
        <v>132</v>
      </c>
      <c r="I168" s="47">
        <f t="shared" si="117"/>
        <v>56</v>
      </c>
      <c r="J168" s="45">
        <f>'liczba dni zwłoki'!$H$13</f>
        <v>144</v>
      </c>
      <c r="K168" s="45">
        <f>'liczba dni zwłoki'!$I$13</f>
        <v>130</v>
      </c>
      <c r="L168" s="46">
        <f t="shared" si="118"/>
        <v>44</v>
      </c>
      <c r="M168" s="156">
        <f t="shared" si="128"/>
        <v>1.0680061823802163</v>
      </c>
      <c r="N168" s="157">
        <f t="shared" si="120"/>
        <v>605.80173661360357</v>
      </c>
      <c r="O168" s="158">
        <f t="shared" si="121"/>
        <v>41.198263386396434</v>
      </c>
      <c r="P168" s="158">
        <f t="shared" si="122"/>
        <v>647</v>
      </c>
      <c r="Q168" s="158">
        <f t="shared" si="123"/>
        <v>647</v>
      </c>
      <c r="R168" s="158"/>
      <c r="T168" s="30">
        <v>19</v>
      </c>
      <c r="U168" s="1" t="s">
        <v>240</v>
      </c>
      <c r="V168" s="17">
        <v>108</v>
      </c>
      <c r="W168" s="17">
        <v>8</v>
      </c>
      <c r="X168" s="2">
        <v>5</v>
      </c>
      <c r="Y168" s="2">
        <v>0</v>
      </c>
      <c r="Z168" s="20">
        <f t="shared" si="124"/>
        <v>738</v>
      </c>
      <c r="AA168" s="44">
        <f>'liczba dni zwłoki'!$E$23</f>
        <v>0</v>
      </c>
      <c r="AB168" s="44">
        <f>'liczba dni zwłoki'!$F$23</f>
        <v>36</v>
      </c>
      <c r="AC168" s="43">
        <v>0</v>
      </c>
      <c r="AD168" s="45">
        <f>'liczba dni zwłoki'!$H$23</f>
        <v>0</v>
      </c>
      <c r="AE168" s="45">
        <f>'liczba dni zwłoki'!$I$23</f>
        <v>36</v>
      </c>
      <c r="AF168" s="45">
        <v>0</v>
      </c>
    </row>
    <row r="169" spans="2:32" ht="16.5" thickTop="1" thickBot="1" x14ac:dyDescent="0.3">
      <c r="B169" s="30">
        <v>10</v>
      </c>
      <c r="C169" s="1" t="s">
        <v>36</v>
      </c>
      <c r="D169" s="2">
        <v>115</v>
      </c>
      <c r="E169" s="22">
        <v>8</v>
      </c>
      <c r="F169" s="23">
        <f t="shared" si="127"/>
        <v>647</v>
      </c>
      <c r="G169" s="44">
        <f>'liczba dni zwłoki'!$E$14</f>
        <v>181</v>
      </c>
      <c r="H169" s="44">
        <f>'liczba dni zwłoki'!$F$14</f>
        <v>132</v>
      </c>
      <c r="I169" s="47">
        <f t="shared" si="117"/>
        <v>51</v>
      </c>
      <c r="J169" s="45">
        <f>'liczba dni zwłoki'!$H$14</f>
        <v>138</v>
      </c>
      <c r="K169" s="45">
        <f>'liczba dni zwłoki'!$I$14</f>
        <v>130</v>
      </c>
      <c r="L169" s="46">
        <f t="shared" si="118"/>
        <v>43</v>
      </c>
      <c r="M169" s="156">
        <f t="shared" si="128"/>
        <v>1.0664605873261206</v>
      </c>
      <c r="N169" s="157">
        <f t="shared" si="120"/>
        <v>606.67971014492753</v>
      </c>
      <c r="O169" s="158">
        <f t="shared" si="121"/>
        <v>40.320289855072474</v>
      </c>
      <c r="P169" s="158">
        <f t="shared" si="122"/>
        <v>647</v>
      </c>
      <c r="Q169" s="158">
        <f>P169-R169</f>
        <v>143.39902059855103</v>
      </c>
      <c r="R169" s="158">
        <f>O170</f>
        <v>503.60097940144897</v>
      </c>
      <c r="Y169" s="24" t="s">
        <v>47</v>
      </c>
      <c r="Z169" s="33">
        <f>SUM(Z160:Z168)</f>
        <v>6714</v>
      </c>
      <c r="AA169" s="33"/>
      <c r="AB169" s="33"/>
      <c r="AC169" s="34">
        <f>SUM(AC160:AC168)</f>
        <v>249</v>
      </c>
      <c r="AD169" s="34"/>
      <c r="AE169" s="34"/>
      <c r="AF169" s="34">
        <f>SUM(AF160:AF168)</f>
        <v>207</v>
      </c>
    </row>
    <row r="170" spans="2:32" ht="16.5" thickTop="1" thickBot="1" x14ac:dyDescent="0.3">
      <c r="B170" s="12"/>
      <c r="C170" s="13"/>
      <c r="D170" s="14"/>
      <c r="E170" s="24" t="s">
        <v>47</v>
      </c>
      <c r="F170" s="35">
        <f>SUM(F160:F169)</f>
        <v>6472</v>
      </c>
      <c r="G170" s="35"/>
      <c r="H170" s="35"/>
      <c r="I170" s="25">
        <f>SUM(I160:I169)</f>
        <v>750</v>
      </c>
      <c r="J170" s="25"/>
      <c r="K170" s="25"/>
      <c r="L170" s="25">
        <f t="shared" ref="L170" si="129">SUM(L160:L169)</f>
        <v>548</v>
      </c>
      <c r="M170" s="155"/>
      <c r="N170" s="159">
        <f>SUM(N160:N169)</f>
        <v>5968.399020598551</v>
      </c>
      <c r="O170" s="159">
        <f t="shared" si="121"/>
        <v>503.60097940144897</v>
      </c>
      <c r="P170" s="159">
        <f t="shared" si="122"/>
        <v>6472</v>
      </c>
      <c r="Q170" s="159">
        <f>SUM(Q160:Q169)</f>
        <v>5968.399020598551</v>
      </c>
      <c r="R170" s="159">
        <f>SUM(R160:R169)</f>
        <v>503.60097940144897</v>
      </c>
    </row>
    <row r="171" spans="2:32" ht="85.5" customHeight="1" thickTop="1" x14ac:dyDescent="0.25">
      <c r="B171" s="3"/>
      <c r="C171" s="8"/>
      <c r="D171" s="4"/>
      <c r="E171" s="4"/>
      <c r="F171" s="15"/>
      <c r="G171" s="128"/>
      <c r="H171" s="128"/>
      <c r="I171" s="129"/>
      <c r="J171" s="130"/>
      <c r="K171" s="130"/>
      <c r="L171" s="129"/>
      <c r="M171" s="129"/>
      <c r="N171" s="129"/>
      <c r="O171" s="129"/>
      <c r="P171" s="129"/>
      <c r="Q171" s="129"/>
      <c r="R171" s="129"/>
    </row>
    <row r="172" spans="2:32" ht="18.75" x14ac:dyDescent="0.3">
      <c r="B172" s="198" t="s">
        <v>212</v>
      </c>
      <c r="C172" s="198"/>
      <c r="D172" s="198"/>
      <c r="E172" s="198"/>
      <c r="F172" s="198"/>
      <c r="G172" s="198"/>
      <c r="H172" s="198"/>
      <c r="I172" s="198"/>
      <c r="J172" s="198"/>
      <c r="K172" s="198"/>
      <c r="L172" s="198"/>
      <c r="M172" s="134"/>
      <c r="N172" s="134"/>
      <c r="O172" s="134"/>
      <c r="P172" s="134"/>
      <c r="Q172" s="134"/>
      <c r="R172" s="134"/>
      <c r="S172" s="132"/>
      <c r="T172" s="198" t="s">
        <v>212</v>
      </c>
      <c r="U172" s="198"/>
      <c r="V172" s="198"/>
      <c r="W172" s="198"/>
      <c r="X172" s="198"/>
      <c r="Y172" s="198"/>
      <c r="Z172" s="198"/>
      <c r="AA172" s="198"/>
      <c r="AB172" s="198"/>
      <c r="AC172" s="198"/>
      <c r="AD172" s="198"/>
      <c r="AE172" s="198"/>
      <c r="AF172" s="198"/>
    </row>
    <row r="173" spans="2:32" ht="15.75" thickBot="1" x14ac:dyDescent="0.3">
      <c r="D173" s="127"/>
      <c r="E173" s="127"/>
      <c r="I173" s="11"/>
      <c r="J173" s="11"/>
      <c r="K173" s="11"/>
      <c r="L173" s="11"/>
      <c r="M173" s="11"/>
      <c r="N173" s="11"/>
      <c r="O173" s="11"/>
      <c r="P173" s="11"/>
      <c r="Q173" s="11"/>
      <c r="R173" s="11"/>
    </row>
    <row r="174" spans="2:32" ht="31.5" customHeight="1" thickTop="1" thickBot="1" x14ac:dyDescent="0.3">
      <c r="G174" s="187" t="s">
        <v>152</v>
      </c>
      <c r="H174" s="188"/>
      <c r="I174" s="189"/>
      <c r="J174" s="174" t="s">
        <v>151</v>
      </c>
      <c r="K174" s="175"/>
      <c r="L174" s="176"/>
      <c r="M174" s="153"/>
      <c r="N174" s="153"/>
      <c r="O174" s="153"/>
      <c r="P174" s="153"/>
      <c r="Q174" s="153"/>
      <c r="R174" s="153"/>
      <c r="AA174" s="187" t="s">
        <v>152</v>
      </c>
      <c r="AB174" s="188"/>
      <c r="AC174" s="189"/>
      <c r="AD174" s="174" t="s">
        <v>151</v>
      </c>
      <c r="AE174" s="175"/>
      <c r="AF174" s="176"/>
    </row>
    <row r="175" spans="2:32" ht="45" customHeight="1" thickTop="1" thickBot="1" x14ac:dyDescent="0.3">
      <c r="B175" s="177" t="s">
        <v>0</v>
      </c>
      <c r="C175" s="179" t="s">
        <v>1</v>
      </c>
      <c r="D175" s="183" t="s">
        <v>2</v>
      </c>
      <c r="E175" s="184"/>
      <c r="F175" s="181" t="s">
        <v>3</v>
      </c>
      <c r="G175" s="190" t="s">
        <v>38</v>
      </c>
      <c r="H175" s="191"/>
      <c r="I175" s="185" t="s">
        <v>37</v>
      </c>
      <c r="J175" s="192" t="s">
        <v>150</v>
      </c>
      <c r="K175" s="193"/>
      <c r="L175" s="173" t="s">
        <v>48</v>
      </c>
      <c r="M175" s="166" t="s">
        <v>243</v>
      </c>
      <c r="N175" s="168" t="s">
        <v>241</v>
      </c>
      <c r="O175" s="168" t="s">
        <v>185</v>
      </c>
      <c r="P175" s="168" t="s">
        <v>183</v>
      </c>
      <c r="Q175" s="168" t="s">
        <v>244</v>
      </c>
      <c r="R175" s="168" t="s">
        <v>245</v>
      </c>
      <c r="T175" s="177" t="s">
        <v>0</v>
      </c>
      <c r="U175" s="179" t="s">
        <v>1</v>
      </c>
      <c r="V175" s="194" t="s">
        <v>2</v>
      </c>
      <c r="W175" s="195"/>
      <c r="X175" s="195"/>
      <c r="Y175" s="196"/>
      <c r="Z175" s="181" t="s">
        <v>3</v>
      </c>
      <c r="AA175" s="197" t="s">
        <v>38</v>
      </c>
      <c r="AB175" s="197"/>
      <c r="AC175" s="185" t="s">
        <v>37</v>
      </c>
      <c r="AD175" s="192" t="s">
        <v>150</v>
      </c>
      <c r="AE175" s="193"/>
      <c r="AF175" s="171" t="s">
        <v>48</v>
      </c>
    </row>
    <row r="176" spans="2:32" ht="15.75" customHeight="1" thickTop="1" thickBot="1" x14ac:dyDescent="0.3">
      <c r="B176" s="178"/>
      <c r="C176" s="180"/>
      <c r="D176" s="19" t="s">
        <v>4</v>
      </c>
      <c r="E176" s="19" t="s">
        <v>5</v>
      </c>
      <c r="F176" s="182"/>
      <c r="G176" s="78" t="s">
        <v>197</v>
      </c>
      <c r="H176" s="78" t="s">
        <v>198</v>
      </c>
      <c r="I176" s="186"/>
      <c r="J176" s="80" t="s">
        <v>197</v>
      </c>
      <c r="K176" s="79" t="s">
        <v>198</v>
      </c>
      <c r="L176" s="173"/>
      <c r="M176" s="167"/>
      <c r="N176" s="169"/>
      <c r="O176" s="169"/>
      <c r="P176" s="169"/>
      <c r="Q176" s="169"/>
      <c r="R176" s="169"/>
      <c r="T176" s="178"/>
      <c r="U176" s="180"/>
      <c r="V176" s="28" t="s">
        <v>44</v>
      </c>
      <c r="W176" s="19" t="s">
        <v>4</v>
      </c>
      <c r="X176" s="29" t="s">
        <v>45</v>
      </c>
      <c r="Y176" s="19" t="s">
        <v>5</v>
      </c>
      <c r="Z176" s="182"/>
      <c r="AA176" s="78" t="s">
        <v>197</v>
      </c>
      <c r="AB176" s="126" t="s">
        <v>198</v>
      </c>
      <c r="AC176" s="186"/>
      <c r="AD176" s="79" t="s">
        <v>197</v>
      </c>
      <c r="AE176" s="80" t="s">
        <v>198</v>
      </c>
      <c r="AF176" s="172"/>
    </row>
    <row r="177" spans="2:32" ht="16.5" thickTop="1" thickBot="1" x14ac:dyDescent="0.3">
      <c r="B177" s="30">
        <v>1</v>
      </c>
      <c r="C177" s="1" t="s">
        <v>6</v>
      </c>
      <c r="D177" s="2">
        <v>134</v>
      </c>
      <c r="E177" s="2">
        <v>13</v>
      </c>
      <c r="F177" s="20">
        <f>D177*5+E177*9</f>
        <v>787</v>
      </c>
      <c r="G177" s="44">
        <f>'liczba dni zwłoki'!$E$5</f>
        <v>455</v>
      </c>
      <c r="H177" s="44">
        <f>'liczba dni zwłoki'!$F$5</f>
        <v>132</v>
      </c>
      <c r="I177" s="47">
        <f>ROUND(((F177*0.1*G177)/365)+((F177*0.08*H177)/365),0)</f>
        <v>121</v>
      </c>
      <c r="J177" s="45">
        <f>'liczba dni zwłoki'!$H$5</f>
        <v>323</v>
      </c>
      <c r="K177" s="45">
        <f>'liczba dni zwłoki'!$I$5</f>
        <v>130</v>
      </c>
      <c r="L177" s="46">
        <f>ROUND((((F177*0.1*J177)/365)+((F177*0.08*K177)/365)),0)</f>
        <v>92</v>
      </c>
      <c r="M177" s="156">
        <f>(F177+L177)/F177</f>
        <v>1.1168996188055909</v>
      </c>
      <c r="N177" s="157">
        <f>F177/M177</f>
        <v>704.62912400455059</v>
      </c>
      <c r="O177" s="158">
        <f>F177-N177</f>
        <v>82.37087599544941</v>
      </c>
      <c r="P177" s="158">
        <f>N177+O177</f>
        <v>787</v>
      </c>
      <c r="Q177" s="158">
        <f>P177</f>
        <v>787</v>
      </c>
      <c r="R177" s="158"/>
      <c r="T177" s="30">
        <v>11</v>
      </c>
      <c r="U177" s="1" t="s">
        <v>39</v>
      </c>
      <c r="V177" s="122">
        <v>122</v>
      </c>
      <c r="W177" s="81">
        <v>12</v>
      </c>
      <c r="X177" s="122">
        <v>11</v>
      </c>
      <c r="Y177" s="82">
        <v>0</v>
      </c>
      <c r="Z177" s="20">
        <f>V177*6+W177*5+X177*10+Y177*9</f>
        <v>902</v>
      </c>
      <c r="AA177" s="44">
        <f>'liczba dni zwłoki'!$E$15</f>
        <v>149</v>
      </c>
      <c r="AB177" s="44">
        <f>'liczba dni zwłoki'!$F$15</f>
        <v>132</v>
      </c>
      <c r="AC177" s="43">
        <f>ROUND((((Z177*0.1*AA177)/365)+((Z177*0.08*AB177)/365)),0)</f>
        <v>63</v>
      </c>
      <c r="AD177" s="45">
        <f>'liczba dni zwłoki'!$H$15</f>
        <v>106</v>
      </c>
      <c r="AE177" s="45">
        <f>'liczba dni zwłoki'!$I$15</f>
        <v>130</v>
      </c>
      <c r="AF177" s="45">
        <f>ROUND((((Z177*0.1*AD177)/365)+((Z177*0.08*AE177)/365)),0)</f>
        <v>52</v>
      </c>
    </row>
    <row r="178" spans="2:32" ht="16.5" thickTop="1" thickBot="1" x14ac:dyDescent="0.3">
      <c r="B178" s="30">
        <v>2</v>
      </c>
      <c r="C178" s="1" t="s">
        <v>7</v>
      </c>
      <c r="D178" s="2">
        <v>134</v>
      </c>
      <c r="E178" s="2">
        <v>13</v>
      </c>
      <c r="F178" s="20">
        <f>+D178*5+E178*9</f>
        <v>787</v>
      </c>
      <c r="G178" s="44">
        <f>'liczba dni zwłoki'!$E$6</f>
        <v>422</v>
      </c>
      <c r="H178" s="44">
        <f>'liczba dni zwłoki'!$F$6</f>
        <v>132</v>
      </c>
      <c r="I178" s="47">
        <f t="shared" ref="I178:I186" si="130">ROUND(((F178*0.1*G178)/365)+((F178*0.08*H178)/365),0)</f>
        <v>114</v>
      </c>
      <c r="J178" s="45">
        <f>'liczba dni zwłoki'!$H$6</f>
        <v>290</v>
      </c>
      <c r="K178" s="45">
        <f>'liczba dni zwłoki'!$I$6</f>
        <v>130</v>
      </c>
      <c r="L178" s="46">
        <f t="shared" ref="L178:L186" si="131">ROUND((((F178*0.1*J178)/365)+((F178*0.08*K178)/365)),0)</f>
        <v>85</v>
      </c>
      <c r="M178" s="156">
        <f t="shared" ref="M178:M181" si="132">(F178+L178)/F178</f>
        <v>1.1080050825921219</v>
      </c>
      <c r="N178" s="157">
        <f t="shared" ref="N178:N186" si="133">F178/M178</f>
        <v>710.28555045871565</v>
      </c>
      <c r="O178" s="158">
        <f t="shared" ref="O178:O187" si="134">F178-N178</f>
        <v>76.714449541284353</v>
      </c>
      <c r="P178" s="158">
        <f t="shared" ref="P178:P187" si="135">N178+O178</f>
        <v>787</v>
      </c>
      <c r="Q178" s="158">
        <f t="shared" ref="Q178:Q185" si="136">P178</f>
        <v>787</v>
      </c>
      <c r="R178" s="158"/>
      <c r="T178" s="30">
        <v>12</v>
      </c>
      <c r="U178" s="1" t="s">
        <v>40</v>
      </c>
      <c r="V178" s="122">
        <v>122</v>
      </c>
      <c r="W178" s="81">
        <v>12</v>
      </c>
      <c r="X178" s="122">
        <v>11</v>
      </c>
      <c r="Y178" s="82">
        <v>0</v>
      </c>
      <c r="Z178" s="20">
        <f t="shared" ref="Z178:Z185" si="137">V178*6+W178*5+X178*10+Y178*9</f>
        <v>902</v>
      </c>
      <c r="AA178" s="44">
        <f>'liczba dni zwłoki'!$E$16</f>
        <v>120</v>
      </c>
      <c r="AB178" s="44">
        <f>'liczba dni zwłoki'!$F$16</f>
        <v>132</v>
      </c>
      <c r="AC178" s="43">
        <f t="shared" ref="AC178:AC184" si="138">ROUND((((Z178*0.1*AA178)/365)+((Z178*0.08*AB178)/365)),0)</f>
        <v>56</v>
      </c>
      <c r="AD178" s="45">
        <f>'liczba dni zwłoki'!$H$16</f>
        <v>77</v>
      </c>
      <c r="AE178" s="45">
        <f>'liczba dni zwłoki'!$I$16</f>
        <v>130</v>
      </c>
      <c r="AF178" s="45">
        <f t="shared" ref="AF178:AF184" si="139">ROUND((((Z178*0.1*AD178)/365)+((Z178*0.08*AE178)/365)),0)</f>
        <v>45</v>
      </c>
    </row>
    <row r="179" spans="2:32" ht="16.5" thickTop="1" thickBot="1" x14ac:dyDescent="0.3">
      <c r="B179" s="30">
        <v>3</v>
      </c>
      <c r="C179" s="1" t="s">
        <v>8</v>
      </c>
      <c r="D179" s="2">
        <v>134</v>
      </c>
      <c r="E179" s="2">
        <v>13</v>
      </c>
      <c r="F179" s="20">
        <f>D179*5+E179*9</f>
        <v>787</v>
      </c>
      <c r="G179" s="44">
        <f>'liczba dni zwłoki'!$E$7</f>
        <v>393</v>
      </c>
      <c r="H179" s="44">
        <f>'liczba dni zwłoki'!$F$7</f>
        <v>132</v>
      </c>
      <c r="I179" s="47">
        <f t="shared" si="130"/>
        <v>108</v>
      </c>
      <c r="J179" s="45">
        <f>'liczba dni zwłoki'!$H$7</f>
        <v>261</v>
      </c>
      <c r="K179" s="45">
        <f>'liczba dni zwłoki'!$I$7</f>
        <v>130</v>
      </c>
      <c r="L179" s="46">
        <f t="shared" si="131"/>
        <v>79</v>
      </c>
      <c r="M179" s="156">
        <f t="shared" si="132"/>
        <v>1.1003811944091486</v>
      </c>
      <c r="N179" s="157">
        <f t="shared" si="133"/>
        <v>715.20669745958435</v>
      </c>
      <c r="O179" s="158">
        <f t="shared" si="134"/>
        <v>71.793302540415652</v>
      </c>
      <c r="P179" s="158">
        <f t="shared" si="135"/>
        <v>787</v>
      </c>
      <c r="Q179" s="158">
        <f t="shared" si="136"/>
        <v>787</v>
      </c>
      <c r="R179" s="158"/>
      <c r="T179" s="30">
        <v>13</v>
      </c>
      <c r="U179" s="1" t="s">
        <v>41</v>
      </c>
      <c r="V179" s="122">
        <v>126</v>
      </c>
      <c r="W179" s="81">
        <v>6</v>
      </c>
      <c r="X179" s="122">
        <v>11</v>
      </c>
      <c r="Y179" s="82">
        <v>0</v>
      </c>
      <c r="Z179" s="20">
        <f t="shared" si="137"/>
        <v>896</v>
      </c>
      <c r="AA179" s="44">
        <f>'liczba dni zwłoki'!$E$17</f>
        <v>90</v>
      </c>
      <c r="AB179" s="44">
        <f>'liczba dni zwłoki'!$F$17</f>
        <v>132</v>
      </c>
      <c r="AC179" s="43">
        <f t="shared" si="138"/>
        <v>48</v>
      </c>
      <c r="AD179" s="45">
        <f>'liczba dni zwłoki'!$H$17</f>
        <v>47</v>
      </c>
      <c r="AE179" s="45">
        <f>'liczba dni zwłoki'!$I$17</f>
        <v>130</v>
      </c>
      <c r="AF179" s="45">
        <f t="shared" si="139"/>
        <v>37</v>
      </c>
    </row>
    <row r="180" spans="2:32" ht="16.5" thickTop="1" thickBot="1" x14ac:dyDescent="0.3">
      <c r="B180" s="30">
        <v>4</v>
      </c>
      <c r="C180" s="1" t="s">
        <v>9</v>
      </c>
      <c r="D180" s="2">
        <v>134</v>
      </c>
      <c r="E180" s="2">
        <v>12</v>
      </c>
      <c r="F180" s="20">
        <f>D180*5+E180*9</f>
        <v>778</v>
      </c>
      <c r="G180" s="44">
        <f>'liczba dni zwłoki'!$E$8</f>
        <v>363</v>
      </c>
      <c r="H180" s="44">
        <f>'liczba dni zwłoki'!$F$8</f>
        <v>132</v>
      </c>
      <c r="I180" s="47">
        <f t="shared" si="130"/>
        <v>100</v>
      </c>
      <c r="J180" s="45">
        <f>'liczba dni zwłoki'!$H$8</f>
        <v>231</v>
      </c>
      <c r="K180" s="45">
        <f>'liczba dni zwłoki'!$I$8</f>
        <v>130</v>
      </c>
      <c r="L180" s="46">
        <f t="shared" si="131"/>
        <v>71</v>
      </c>
      <c r="M180" s="156">
        <f t="shared" si="132"/>
        <v>1.0912596401028278</v>
      </c>
      <c r="N180" s="157">
        <f t="shared" si="133"/>
        <v>712.93757361601877</v>
      </c>
      <c r="O180" s="158">
        <f t="shared" si="134"/>
        <v>65.062426383981233</v>
      </c>
      <c r="P180" s="158">
        <f t="shared" si="135"/>
        <v>778</v>
      </c>
      <c r="Q180" s="158">
        <f t="shared" si="136"/>
        <v>778</v>
      </c>
      <c r="R180" s="158"/>
      <c r="T180" s="30">
        <v>14</v>
      </c>
      <c r="U180" s="1" t="s">
        <v>42</v>
      </c>
      <c r="V180" s="122">
        <v>126</v>
      </c>
      <c r="W180" s="81">
        <v>6</v>
      </c>
      <c r="X180" s="122">
        <v>11</v>
      </c>
      <c r="Y180" s="82">
        <v>0</v>
      </c>
      <c r="Z180" s="20">
        <f t="shared" si="137"/>
        <v>896</v>
      </c>
      <c r="AA180" s="44">
        <f>'liczba dni zwłoki'!$E$18</f>
        <v>58</v>
      </c>
      <c r="AB180" s="44">
        <f>'liczba dni zwłoki'!$F$18</f>
        <v>132</v>
      </c>
      <c r="AC180" s="43">
        <f t="shared" si="138"/>
        <v>40</v>
      </c>
      <c r="AD180" s="45">
        <f>'liczba dni zwłoki'!$H$18</f>
        <v>15</v>
      </c>
      <c r="AE180" s="45">
        <f>'liczba dni zwłoki'!$I$18</f>
        <v>130</v>
      </c>
      <c r="AF180" s="45">
        <f t="shared" si="139"/>
        <v>29</v>
      </c>
    </row>
    <row r="181" spans="2:32" ht="16.5" thickTop="1" thickBot="1" x14ac:dyDescent="0.3">
      <c r="B181" s="30">
        <v>5</v>
      </c>
      <c r="C181" s="1" t="s">
        <v>10</v>
      </c>
      <c r="D181" s="2">
        <v>134</v>
      </c>
      <c r="E181" s="2">
        <v>12</v>
      </c>
      <c r="F181" s="20">
        <f t="shared" ref="F181:F186" si="140">D181*5+E181*9</f>
        <v>778</v>
      </c>
      <c r="G181" s="44">
        <f>'liczba dni zwłoki'!$E$9</f>
        <v>330</v>
      </c>
      <c r="H181" s="44">
        <f>'liczba dni zwłoki'!$F$9</f>
        <v>132</v>
      </c>
      <c r="I181" s="47">
        <f t="shared" si="130"/>
        <v>93</v>
      </c>
      <c r="J181" s="45">
        <f>'liczba dni zwłoki'!$H$9</f>
        <v>198</v>
      </c>
      <c r="K181" s="45">
        <f>'liczba dni zwłoki'!$I$9</f>
        <v>130</v>
      </c>
      <c r="L181" s="46">
        <f t="shared" si="131"/>
        <v>64</v>
      </c>
      <c r="M181" s="156">
        <f t="shared" si="132"/>
        <v>1.0822622107969151</v>
      </c>
      <c r="N181" s="157">
        <f t="shared" si="133"/>
        <v>718.86460807600952</v>
      </c>
      <c r="O181" s="158">
        <f t="shared" si="134"/>
        <v>59.135391923990483</v>
      </c>
      <c r="P181" s="158">
        <f t="shared" si="135"/>
        <v>778</v>
      </c>
      <c r="Q181" s="158">
        <f t="shared" si="136"/>
        <v>778</v>
      </c>
      <c r="R181" s="158"/>
      <c r="T181" s="30">
        <v>15</v>
      </c>
      <c r="U181" s="1" t="s">
        <v>43</v>
      </c>
      <c r="V181" s="122">
        <v>126</v>
      </c>
      <c r="W181" s="81">
        <v>6</v>
      </c>
      <c r="X181" s="122">
        <v>11</v>
      </c>
      <c r="Y181" s="82">
        <v>0</v>
      </c>
      <c r="Z181" s="20">
        <f t="shared" si="137"/>
        <v>896</v>
      </c>
      <c r="AA181" s="44">
        <f>'liczba dni zwłoki'!$E$19</f>
        <v>28</v>
      </c>
      <c r="AB181" s="44">
        <f>'liczba dni zwłoki'!$F$19</f>
        <v>132</v>
      </c>
      <c r="AC181" s="43">
        <f t="shared" si="138"/>
        <v>33</v>
      </c>
      <c r="AD181" s="45">
        <f>'liczba dni zwłoki'!$H$19</f>
        <v>0</v>
      </c>
      <c r="AE181" s="45">
        <f>'liczba dni zwłoki'!$I$19</f>
        <v>130</v>
      </c>
      <c r="AF181" s="45">
        <f t="shared" si="139"/>
        <v>26</v>
      </c>
    </row>
    <row r="182" spans="2:32" ht="16.5" thickTop="1" thickBot="1" x14ac:dyDescent="0.3">
      <c r="B182" s="30">
        <v>6</v>
      </c>
      <c r="C182" s="1" t="s">
        <v>11</v>
      </c>
      <c r="D182" s="2">
        <v>134</v>
      </c>
      <c r="E182" s="2">
        <v>12</v>
      </c>
      <c r="F182" s="20">
        <f t="shared" si="140"/>
        <v>778</v>
      </c>
      <c r="G182" s="44">
        <f>'liczba dni zwłoki'!$E$10</f>
        <v>302</v>
      </c>
      <c r="H182" s="44">
        <f>'liczba dni zwłoki'!$F$10</f>
        <v>132</v>
      </c>
      <c r="I182" s="47">
        <f t="shared" si="130"/>
        <v>87</v>
      </c>
      <c r="J182" s="45">
        <f>'liczba dni zwłoki'!$H$10</f>
        <v>170</v>
      </c>
      <c r="K182" s="45">
        <f>'liczba dni zwłoki'!$I$10</f>
        <v>130</v>
      </c>
      <c r="L182" s="46">
        <f t="shared" si="131"/>
        <v>58</v>
      </c>
      <c r="M182" s="156">
        <f>(F182+L182)/F182</f>
        <v>1.0745501285347043</v>
      </c>
      <c r="N182" s="157">
        <f t="shared" si="133"/>
        <v>724.02392344497605</v>
      </c>
      <c r="O182" s="158">
        <f t="shared" si="134"/>
        <v>53.976076555023951</v>
      </c>
      <c r="P182" s="158">
        <f t="shared" si="135"/>
        <v>778</v>
      </c>
      <c r="Q182" s="158">
        <f t="shared" si="136"/>
        <v>778</v>
      </c>
      <c r="R182" s="158"/>
      <c r="T182" s="30">
        <v>16</v>
      </c>
      <c r="U182" s="1" t="s">
        <v>188</v>
      </c>
      <c r="V182" s="122">
        <v>126</v>
      </c>
      <c r="W182" s="81">
        <v>6</v>
      </c>
      <c r="X182" s="122">
        <v>11</v>
      </c>
      <c r="Y182" s="82">
        <v>0</v>
      </c>
      <c r="Z182" s="20">
        <f t="shared" si="137"/>
        <v>896</v>
      </c>
      <c r="AA182" s="44">
        <f>'liczba dni zwłoki'!$E$20</f>
        <v>0</v>
      </c>
      <c r="AB182" s="44">
        <f>'liczba dni zwłoki'!$F$20</f>
        <v>130</v>
      </c>
      <c r="AC182" s="43">
        <f t="shared" si="138"/>
        <v>26</v>
      </c>
      <c r="AD182" s="45">
        <f>'liczba dni zwłoki'!$H$20</f>
        <v>0</v>
      </c>
      <c r="AE182" s="45">
        <f>'liczba dni zwłoki'!$I$20</f>
        <v>129</v>
      </c>
      <c r="AF182" s="45">
        <f t="shared" si="139"/>
        <v>25</v>
      </c>
    </row>
    <row r="183" spans="2:32" ht="16.5" thickTop="1" thickBot="1" x14ac:dyDescent="0.3">
      <c r="B183" s="30">
        <v>7</v>
      </c>
      <c r="C183" s="1" t="s">
        <v>12</v>
      </c>
      <c r="D183" s="2">
        <v>132</v>
      </c>
      <c r="E183" s="2">
        <v>12</v>
      </c>
      <c r="F183" s="20">
        <f t="shared" si="140"/>
        <v>768</v>
      </c>
      <c r="G183" s="44">
        <f>'liczba dni zwłoki'!$E$11</f>
        <v>271</v>
      </c>
      <c r="H183" s="44">
        <f>'liczba dni zwłoki'!$F$11</f>
        <v>132</v>
      </c>
      <c r="I183" s="47">
        <f t="shared" si="130"/>
        <v>79</v>
      </c>
      <c r="J183" s="45">
        <f>'liczba dni zwłoki'!$H$11</f>
        <v>144</v>
      </c>
      <c r="K183" s="45">
        <f>'liczba dni zwłoki'!$I$11</f>
        <v>130</v>
      </c>
      <c r="L183" s="46">
        <f t="shared" si="131"/>
        <v>52</v>
      </c>
      <c r="M183" s="156">
        <f t="shared" ref="M183:M186" si="141">(F183+L183)/F183</f>
        <v>1.0677083333333333</v>
      </c>
      <c r="N183" s="157">
        <f t="shared" si="133"/>
        <v>719.29756097560983</v>
      </c>
      <c r="O183" s="158">
        <f t="shared" si="134"/>
        <v>48.702439024390173</v>
      </c>
      <c r="P183" s="158">
        <f t="shared" si="135"/>
        <v>768</v>
      </c>
      <c r="Q183" s="158">
        <f t="shared" si="136"/>
        <v>768</v>
      </c>
      <c r="R183" s="158"/>
      <c r="T183" s="30">
        <v>17</v>
      </c>
      <c r="U183" s="1" t="s">
        <v>189</v>
      </c>
      <c r="V183" s="122">
        <v>126</v>
      </c>
      <c r="W183" s="81">
        <v>6</v>
      </c>
      <c r="X183" s="122">
        <v>11</v>
      </c>
      <c r="Y183" s="82">
        <v>0</v>
      </c>
      <c r="Z183" s="20">
        <f t="shared" si="137"/>
        <v>896</v>
      </c>
      <c r="AA183" s="44">
        <f>'liczba dni zwłoki'!$E$21</f>
        <v>0</v>
      </c>
      <c r="AB183" s="44">
        <f>'liczba dni zwłoki'!$F$21</f>
        <v>99</v>
      </c>
      <c r="AC183" s="43">
        <f t="shared" si="138"/>
        <v>19</v>
      </c>
      <c r="AD183" s="45">
        <f>'liczba dni zwłoki'!$H$21</f>
        <v>0</v>
      </c>
      <c r="AE183" s="45">
        <f>'liczba dni zwłoki'!$I$21</f>
        <v>99</v>
      </c>
      <c r="AF183" s="45">
        <f t="shared" si="139"/>
        <v>19</v>
      </c>
    </row>
    <row r="184" spans="2:32" ht="16.5" thickTop="1" thickBot="1" x14ac:dyDescent="0.3">
      <c r="B184" s="30">
        <v>8</v>
      </c>
      <c r="C184" s="1" t="s">
        <v>13</v>
      </c>
      <c r="D184" s="2">
        <v>133</v>
      </c>
      <c r="E184" s="2">
        <v>12</v>
      </c>
      <c r="F184" s="20">
        <f t="shared" si="140"/>
        <v>773</v>
      </c>
      <c r="G184" s="44">
        <f>'liczba dni zwłoki'!$E$12</f>
        <v>240</v>
      </c>
      <c r="H184" s="44">
        <f>'liczba dni zwłoki'!$F$12</f>
        <v>132</v>
      </c>
      <c r="I184" s="47">
        <f t="shared" si="130"/>
        <v>73</v>
      </c>
      <c r="J184" s="45">
        <f>'liczba dni zwłoki'!$H$12</f>
        <v>144</v>
      </c>
      <c r="K184" s="45">
        <f>'liczba dni zwłoki'!$I$12</f>
        <v>130</v>
      </c>
      <c r="L184" s="46">
        <f t="shared" si="131"/>
        <v>53</v>
      </c>
      <c r="M184" s="156">
        <f t="shared" si="141"/>
        <v>1.0685640362225097</v>
      </c>
      <c r="N184" s="157">
        <f t="shared" si="133"/>
        <v>723.40072639225184</v>
      </c>
      <c r="O184" s="158">
        <f t="shared" si="134"/>
        <v>49.59927360774816</v>
      </c>
      <c r="P184" s="158">
        <f t="shared" si="135"/>
        <v>773</v>
      </c>
      <c r="Q184" s="158">
        <f t="shared" si="136"/>
        <v>773</v>
      </c>
      <c r="R184" s="158"/>
      <c r="T184" s="30">
        <v>18</v>
      </c>
      <c r="U184" s="1" t="s">
        <v>190</v>
      </c>
      <c r="V184" s="122">
        <v>126</v>
      </c>
      <c r="W184" s="81">
        <v>6</v>
      </c>
      <c r="X184" s="122">
        <v>11</v>
      </c>
      <c r="Y184" s="82">
        <v>0</v>
      </c>
      <c r="Z184" s="20">
        <f t="shared" si="137"/>
        <v>896</v>
      </c>
      <c r="AA184" s="44">
        <f>'liczba dni zwłoki'!$E$22</f>
        <v>0</v>
      </c>
      <c r="AB184" s="44">
        <f>'liczba dni zwłoki'!$F$22</f>
        <v>69</v>
      </c>
      <c r="AC184" s="43">
        <f t="shared" si="138"/>
        <v>14</v>
      </c>
      <c r="AD184" s="45">
        <f>'liczba dni zwłoki'!$H$22</f>
        <v>0</v>
      </c>
      <c r="AE184" s="45">
        <f>'liczba dni zwłoki'!$I$22</f>
        <v>69</v>
      </c>
      <c r="AF184" s="45">
        <f t="shared" si="139"/>
        <v>14</v>
      </c>
    </row>
    <row r="185" spans="2:32" ht="17.25" customHeight="1" thickTop="1" thickBot="1" x14ac:dyDescent="0.3">
      <c r="B185" s="30">
        <v>9</v>
      </c>
      <c r="C185" s="1" t="s">
        <v>14</v>
      </c>
      <c r="D185" s="2">
        <v>133</v>
      </c>
      <c r="E185" s="2">
        <v>12</v>
      </c>
      <c r="F185" s="20">
        <f t="shared" si="140"/>
        <v>773</v>
      </c>
      <c r="G185" s="44">
        <f>'liczba dni zwłoki'!$E$13</f>
        <v>212</v>
      </c>
      <c r="H185" s="44">
        <f>'liczba dni zwłoki'!$F$13</f>
        <v>132</v>
      </c>
      <c r="I185" s="47">
        <f t="shared" si="130"/>
        <v>67</v>
      </c>
      <c r="J185" s="45">
        <f>'liczba dni zwłoki'!$H$13</f>
        <v>144</v>
      </c>
      <c r="K185" s="45">
        <f>'liczba dni zwłoki'!$I$13</f>
        <v>130</v>
      </c>
      <c r="L185" s="46">
        <f t="shared" si="131"/>
        <v>53</v>
      </c>
      <c r="M185" s="156">
        <f t="shared" si="141"/>
        <v>1.0685640362225097</v>
      </c>
      <c r="N185" s="157">
        <f t="shared" si="133"/>
        <v>723.40072639225184</v>
      </c>
      <c r="O185" s="158">
        <f t="shared" si="134"/>
        <v>49.59927360774816</v>
      </c>
      <c r="P185" s="158">
        <f t="shared" si="135"/>
        <v>773</v>
      </c>
      <c r="Q185" s="158">
        <f t="shared" si="136"/>
        <v>773</v>
      </c>
      <c r="R185" s="158"/>
      <c r="T185" s="30">
        <v>19</v>
      </c>
      <c r="U185" s="1" t="s">
        <v>240</v>
      </c>
      <c r="V185" s="17">
        <v>129</v>
      </c>
      <c r="W185" s="17">
        <v>6</v>
      </c>
      <c r="X185" s="2">
        <v>8</v>
      </c>
      <c r="Y185" s="2">
        <v>0</v>
      </c>
      <c r="Z185" s="20">
        <f t="shared" si="137"/>
        <v>884</v>
      </c>
      <c r="AA185" s="44">
        <f>'liczba dni zwłoki'!$E$23</f>
        <v>0</v>
      </c>
      <c r="AB185" s="44">
        <f>'liczba dni zwłoki'!$F$23</f>
        <v>36</v>
      </c>
      <c r="AC185" s="43">
        <v>0</v>
      </c>
      <c r="AD185" s="45">
        <f>'liczba dni zwłoki'!$H$23</f>
        <v>0</v>
      </c>
      <c r="AE185" s="45">
        <f>'liczba dni zwłoki'!$I$23</f>
        <v>36</v>
      </c>
      <c r="AF185" s="45">
        <v>0</v>
      </c>
    </row>
    <row r="186" spans="2:32" ht="16.5" thickTop="1" thickBot="1" x14ac:dyDescent="0.3">
      <c r="B186" s="30">
        <v>10</v>
      </c>
      <c r="C186" s="1" t="s">
        <v>36</v>
      </c>
      <c r="D186" s="2">
        <v>133</v>
      </c>
      <c r="E186" s="22">
        <v>12</v>
      </c>
      <c r="F186" s="23">
        <f t="shared" si="140"/>
        <v>773</v>
      </c>
      <c r="G186" s="44">
        <f>'liczba dni zwłoki'!$E$14</f>
        <v>181</v>
      </c>
      <c r="H186" s="44">
        <f>'liczba dni zwłoki'!$F$14</f>
        <v>132</v>
      </c>
      <c r="I186" s="47">
        <f t="shared" si="130"/>
        <v>61</v>
      </c>
      <c r="J186" s="45">
        <f>'liczba dni zwłoki'!$H$14</f>
        <v>138</v>
      </c>
      <c r="K186" s="45">
        <f>'liczba dni zwłoki'!$I$14</f>
        <v>130</v>
      </c>
      <c r="L186" s="46">
        <f t="shared" si="131"/>
        <v>51</v>
      </c>
      <c r="M186" s="156">
        <f t="shared" si="141"/>
        <v>1.0659767141009056</v>
      </c>
      <c r="N186" s="157">
        <f t="shared" si="133"/>
        <v>725.15655339805824</v>
      </c>
      <c r="O186" s="158">
        <f t="shared" si="134"/>
        <v>47.843446601941764</v>
      </c>
      <c r="P186" s="158">
        <f t="shared" si="135"/>
        <v>773</v>
      </c>
      <c r="Q186" s="158">
        <f>P186-R186</f>
        <v>168.20304421802757</v>
      </c>
      <c r="R186" s="158">
        <f>O187</f>
        <v>604.79695578197243</v>
      </c>
      <c r="Y186" s="24" t="s">
        <v>47</v>
      </c>
      <c r="Z186" s="33">
        <f>SUM(Z177:Z185)</f>
        <v>8064</v>
      </c>
      <c r="AA186" s="33"/>
      <c r="AB186" s="33"/>
      <c r="AC186" s="34">
        <f>SUM(AC177:AC185)</f>
        <v>299</v>
      </c>
      <c r="AD186" s="34"/>
      <c r="AE186" s="34"/>
      <c r="AF186" s="34">
        <f>SUM(AF177:AF185)</f>
        <v>247</v>
      </c>
    </row>
    <row r="187" spans="2:32" ht="16.5" thickTop="1" thickBot="1" x14ac:dyDescent="0.3">
      <c r="B187" s="12"/>
      <c r="C187" s="13"/>
      <c r="D187" s="14"/>
      <c r="E187" s="24" t="s">
        <v>47</v>
      </c>
      <c r="F187" s="35">
        <f>SUM(F177:F186)</f>
        <v>7782</v>
      </c>
      <c r="G187" s="35"/>
      <c r="H187" s="35"/>
      <c r="I187" s="25">
        <f>SUM(I177:I186)</f>
        <v>903</v>
      </c>
      <c r="J187" s="25"/>
      <c r="K187" s="25"/>
      <c r="L187" s="25">
        <f t="shared" ref="L187" si="142">SUM(L177:L186)</f>
        <v>658</v>
      </c>
      <c r="M187" s="155"/>
      <c r="N187" s="159">
        <f>SUM(N177:N186)</f>
        <v>7177.2030442180276</v>
      </c>
      <c r="O187" s="159">
        <f t="shared" si="134"/>
        <v>604.79695578197243</v>
      </c>
      <c r="P187" s="159">
        <f t="shared" si="135"/>
        <v>7782</v>
      </c>
      <c r="Q187" s="159">
        <f>SUM(Q177:Q186)</f>
        <v>7177.2030442180276</v>
      </c>
      <c r="R187" s="159">
        <f>SUM(R177:R186)</f>
        <v>604.79695578197243</v>
      </c>
    </row>
    <row r="188" spans="2:32" ht="87.75" customHeight="1" thickTop="1" x14ac:dyDescent="0.25"/>
    <row r="189" spans="2:32" ht="18.75" x14ac:dyDescent="0.3">
      <c r="B189" s="198" t="s">
        <v>213</v>
      </c>
      <c r="C189" s="198"/>
      <c r="D189" s="198"/>
      <c r="E189" s="198"/>
      <c r="F189" s="198"/>
      <c r="G189" s="198"/>
      <c r="H189" s="198"/>
      <c r="I189" s="198"/>
      <c r="J189" s="198"/>
      <c r="K189" s="198"/>
      <c r="L189" s="198"/>
      <c r="M189" s="134"/>
      <c r="N189" s="134"/>
      <c r="O189" s="134"/>
      <c r="P189" s="134"/>
      <c r="Q189" s="134"/>
      <c r="R189" s="134"/>
      <c r="S189" s="132"/>
      <c r="T189" s="198" t="s">
        <v>213</v>
      </c>
      <c r="U189" s="198"/>
      <c r="V189" s="198"/>
      <c r="W189" s="198"/>
      <c r="X189" s="198"/>
      <c r="Y189" s="198"/>
      <c r="Z189" s="198"/>
      <c r="AA189" s="198"/>
      <c r="AB189" s="198"/>
      <c r="AC189" s="198"/>
      <c r="AD189" s="198"/>
      <c r="AE189" s="198"/>
      <c r="AF189" s="198"/>
    </row>
    <row r="190" spans="2:32" ht="15.75" thickBot="1" x14ac:dyDescent="0.3">
      <c r="D190" s="127"/>
      <c r="E190" s="127"/>
      <c r="I190" s="11"/>
      <c r="J190" s="11"/>
      <c r="K190" s="11"/>
      <c r="L190" s="11"/>
      <c r="M190" s="11"/>
      <c r="N190" s="11"/>
      <c r="O190" s="11"/>
      <c r="P190" s="11"/>
      <c r="Q190" s="11"/>
      <c r="R190" s="11"/>
    </row>
    <row r="191" spans="2:32" ht="30.75" customHeight="1" thickTop="1" thickBot="1" x14ac:dyDescent="0.3">
      <c r="G191" s="187" t="s">
        <v>152</v>
      </c>
      <c r="H191" s="188"/>
      <c r="I191" s="189"/>
      <c r="J191" s="174" t="s">
        <v>151</v>
      </c>
      <c r="K191" s="175"/>
      <c r="L191" s="176"/>
      <c r="M191" s="153"/>
      <c r="N191" s="153"/>
      <c r="O191" s="153"/>
      <c r="P191" s="153"/>
      <c r="Q191" s="153"/>
      <c r="R191" s="153"/>
      <c r="AA191" s="187" t="s">
        <v>152</v>
      </c>
      <c r="AB191" s="188"/>
      <c r="AC191" s="189"/>
      <c r="AD191" s="174" t="s">
        <v>151</v>
      </c>
      <c r="AE191" s="175"/>
      <c r="AF191" s="176"/>
    </row>
    <row r="192" spans="2:32" ht="45.75" customHeight="1" thickTop="1" thickBot="1" x14ac:dyDescent="0.3">
      <c r="B192" s="177" t="s">
        <v>0</v>
      </c>
      <c r="C192" s="179" t="s">
        <v>1</v>
      </c>
      <c r="D192" s="183" t="s">
        <v>2</v>
      </c>
      <c r="E192" s="184"/>
      <c r="F192" s="181" t="s">
        <v>3</v>
      </c>
      <c r="G192" s="190" t="s">
        <v>38</v>
      </c>
      <c r="H192" s="191"/>
      <c r="I192" s="185" t="s">
        <v>37</v>
      </c>
      <c r="J192" s="192" t="s">
        <v>150</v>
      </c>
      <c r="K192" s="193"/>
      <c r="L192" s="173" t="s">
        <v>48</v>
      </c>
      <c r="M192" s="166" t="s">
        <v>243</v>
      </c>
      <c r="N192" s="168" t="s">
        <v>241</v>
      </c>
      <c r="O192" s="168" t="s">
        <v>185</v>
      </c>
      <c r="P192" s="168" t="s">
        <v>183</v>
      </c>
      <c r="Q192" s="168" t="s">
        <v>244</v>
      </c>
      <c r="R192" s="168" t="s">
        <v>245</v>
      </c>
      <c r="T192" s="177" t="s">
        <v>0</v>
      </c>
      <c r="U192" s="179" t="s">
        <v>1</v>
      </c>
      <c r="V192" s="194" t="s">
        <v>2</v>
      </c>
      <c r="W192" s="195"/>
      <c r="X192" s="195"/>
      <c r="Y192" s="196"/>
      <c r="Z192" s="181" t="s">
        <v>3</v>
      </c>
      <c r="AA192" s="197" t="s">
        <v>38</v>
      </c>
      <c r="AB192" s="197"/>
      <c r="AC192" s="185" t="s">
        <v>37</v>
      </c>
      <c r="AD192" s="192" t="s">
        <v>150</v>
      </c>
      <c r="AE192" s="193"/>
      <c r="AF192" s="171" t="s">
        <v>48</v>
      </c>
    </row>
    <row r="193" spans="2:32" ht="16.5" customHeight="1" thickTop="1" thickBot="1" x14ac:dyDescent="0.3">
      <c r="B193" s="178"/>
      <c r="C193" s="180"/>
      <c r="D193" s="19" t="s">
        <v>4</v>
      </c>
      <c r="E193" s="19" t="s">
        <v>5</v>
      </c>
      <c r="F193" s="182"/>
      <c r="G193" s="78" t="s">
        <v>197</v>
      </c>
      <c r="H193" s="78" t="s">
        <v>198</v>
      </c>
      <c r="I193" s="186"/>
      <c r="J193" s="80" t="s">
        <v>197</v>
      </c>
      <c r="K193" s="79" t="s">
        <v>198</v>
      </c>
      <c r="L193" s="173"/>
      <c r="M193" s="167"/>
      <c r="N193" s="169"/>
      <c r="O193" s="169"/>
      <c r="P193" s="169"/>
      <c r="Q193" s="169"/>
      <c r="R193" s="169"/>
      <c r="T193" s="178"/>
      <c r="U193" s="180"/>
      <c r="V193" s="28" t="s">
        <v>44</v>
      </c>
      <c r="W193" s="19" t="s">
        <v>4</v>
      </c>
      <c r="X193" s="29" t="s">
        <v>45</v>
      </c>
      <c r="Y193" s="19" t="s">
        <v>5</v>
      </c>
      <c r="Z193" s="182"/>
      <c r="AA193" s="78" t="s">
        <v>197</v>
      </c>
      <c r="AB193" s="126" t="s">
        <v>198</v>
      </c>
      <c r="AC193" s="186"/>
      <c r="AD193" s="79" t="s">
        <v>197</v>
      </c>
      <c r="AE193" s="80" t="s">
        <v>198</v>
      </c>
      <c r="AF193" s="172"/>
    </row>
    <row r="194" spans="2:32" ht="16.5" thickTop="1" thickBot="1" x14ac:dyDescent="0.3">
      <c r="B194" s="30">
        <v>1</v>
      </c>
      <c r="C194" s="1" t="s">
        <v>6</v>
      </c>
      <c r="D194" s="2">
        <v>136</v>
      </c>
      <c r="E194" s="2">
        <v>12</v>
      </c>
      <c r="F194" s="20">
        <f>D194*5+E194*9</f>
        <v>788</v>
      </c>
      <c r="G194" s="44">
        <f>'liczba dni zwłoki'!$E$5</f>
        <v>455</v>
      </c>
      <c r="H194" s="44">
        <f>'liczba dni zwłoki'!$F$5</f>
        <v>132</v>
      </c>
      <c r="I194" s="47">
        <f>ROUND(((F194*0.1*G194)/365)+((F194*0.08*H194)/365),0)</f>
        <v>121</v>
      </c>
      <c r="J194" s="45">
        <f>'liczba dni zwłoki'!$H$5</f>
        <v>323</v>
      </c>
      <c r="K194" s="45">
        <f>'liczba dni zwłoki'!$I$5</f>
        <v>130</v>
      </c>
      <c r="L194" s="46">
        <f>ROUND((((F194*0.1*J194)/365)+((F194*0.08*K194)/365)),0)</f>
        <v>92</v>
      </c>
      <c r="M194" s="156">
        <f>(F194+L194)/F194</f>
        <v>1.116751269035533</v>
      </c>
      <c r="N194" s="157">
        <f>F194/M194</f>
        <v>705.61818181818182</v>
      </c>
      <c r="O194" s="158">
        <f>F194-N194</f>
        <v>82.381818181818176</v>
      </c>
      <c r="P194" s="158">
        <f>N194+O194</f>
        <v>788</v>
      </c>
      <c r="Q194" s="158">
        <f>P194</f>
        <v>788</v>
      </c>
      <c r="R194" s="158"/>
      <c r="T194" s="30">
        <v>11</v>
      </c>
      <c r="U194" s="1" t="s">
        <v>39</v>
      </c>
      <c r="V194" s="122">
        <v>119</v>
      </c>
      <c r="W194" s="81">
        <v>12</v>
      </c>
      <c r="X194" s="122">
        <v>8</v>
      </c>
      <c r="Y194" s="82">
        <v>0</v>
      </c>
      <c r="Z194" s="20">
        <f>V194*6+W194*5+X194*10+Y194*9</f>
        <v>854</v>
      </c>
      <c r="AA194" s="44">
        <f>'liczba dni zwłoki'!$E$15</f>
        <v>149</v>
      </c>
      <c r="AB194" s="44">
        <f>'liczba dni zwłoki'!$F$15</f>
        <v>132</v>
      </c>
      <c r="AC194" s="43">
        <f>ROUND((((Z194*0.1*AA194)/365)+((Z194*0.08*AB194)/365)),0)</f>
        <v>60</v>
      </c>
      <c r="AD194" s="45">
        <f>'liczba dni zwłoki'!$H$15</f>
        <v>106</v>
      </c>
      <c r="AE194" s="45">
        <f>'liczba dni zwłoki'!$I$15</f>
        <v>130</v>
      </c>
      <c r="AF194" s="45">
        <f>ROUND((((Z194*0.1*AD194)/365)+((Z194*0.08*AE194)/365)),0)</f>
        <v>49</v>
      </c>
    </row>
    <row r="195" spans="2:32" ht="16.5" thickTop="1" thickBot="1" x14ac:dyDescent="0.3">
      <c r="B195" s="30">
        <v>2</v>
      </c>
      <c r="C195" s="1" t="s">
        <v>7</v>
      </c>
      <c r="D195" s="2">
        <v>136</v>
      </c>
      <c r="E195" s="2">
        <v>12</v>
      </c>
      <c r="F195" s="20">
        <f>+D195*5+E195*9</f>
        <v>788</v>
      </c>
      <c r="G195" s="44">
        <f>'liczba dni zwłoki'!$E$6</f>
        <v>422</v>
      </c>
      <c r="H195" s="44">
        <f>'liczba dni zwłoki'!$F$6</f>
        <v>132</v>
      </c>
      <c r="I195" s="47">
        <f t="shared" ref="I195:I203" si="143">ROUND(((F195*0.1*G195)/365)+((F195*0.08*H195)/365),0)</f>
        <v>114</v>
      </c>
      <c r="J195" s="45">
        <f>'liczba dni zwłoki'!$H$6</f>
        <v>290</v>
      </c>
      <c r="K195" s="45">
        <f>'liczba dni zwłoki'!$I$6</f>
        <v>130</v>
      </c>
      <c r="L195" s="46">
        <f t="shared" ref="L195:L203" si="144">ROUND((((F195*0.1*J195)/365)+((F195*0.08*K195)/365)),0)</f>
        <v>85</v>
      </c>
      <c r="M195" s="156">
        <f t="shared" ref="M195:M198" si="145">(F195+L195)/F195</f>
        <v>1.1078680203045685</v>
      </c>
      <c r="N195" s="157">
        <f t="shared" ref="N195:N203" si="146">F195/M195</f>
        <v>711.27605956471939</v>
      </c>
      <c r="O195" s="158">
        <f t="shared" ref="O195:O204" si="147">F195-N195</f>
        <v>76.72394043528061</v>
      </c>
      <c r="P195" s="158">
        <f t="shared" ref="P195:P204" si="148">N195+O195</f>
        <v>788</v>
      </c>
      <c r="Q195" s="158">
        <f t="shared" ref="Q195:Q202" si="149">P195</f>
        <v>788</v>
      </c>
      <c r="R195" s="158"/>
      <c r="T195" s="30">
        <v>12</v>
      </c>
      <c r="U195" s="1" t="s">
        <v>40</v>
      </c>
      <c r="V195" s="122">
        <v>113</v>
      </c>
      <c r="W195" s="81">
        <v>12</v>
      </c>
      <c r="X195" s="122">
        <v>8</v>
      </c>
      <c r="Y195" s="82">
        <v>0</v>
      </c>
      <c r="Z195" s="20">
        <f t="shared" ref="Z195:Z202" si="150">V195*6+W195*5+X195*10+Y195*9</f>
        <v>818</v>
      </c>
      <c r="AA195" s="44">
        <f>'liczba dni zwłoki'!$E$16</f>
        <v>120</v>
      </c>
      <c r="AB195" s="44">
        <f>'liczba dni zwłoki'!$F$16</f>
        <v>132</v>
      </c>
      <c r="AC195" s="43">
        <f t="shared" ref="AC195:AC201" si="151">ROUND((((Z195*0.1*AA195)/365)+((Z195*0.08*AB195)/365)),0)</f>
        <v>51</v>
      </c>
      <c r="AD195" s="45">
        <f>'liczba dni zwłoki'!$H$16</f>
        <v>77</v>
      </c>
      <c r="AE195" s="45">
        <f>'liczba dni zwłoki'!$I$16</f>
        <v>130</v>
      </c>
      <c r="AF195" s="45">
        <f t="shared" ref="AF195:AF201" si="152">ROUND((((Z195*0.1*AD195)/365)+((Z195*0.08*AE195)/365)),0)</f>
        <v>41</v>
      </c>
    </row>
    <row r="196" spans="2:32" ht="16.5" thickTop="1" thickBot="1" x14ac:dyDescent="0.3">
      <c r="B196" s="30">
        <v>3</v>
      </c>
      <c r="C196" s="1" t="s">
        <v>8</v>
      </c>
      <c r="D196" s="2">
        <v>136</v>
      </c>
      <c r="E196" s="2">
        <v>12</v>
      </c>
      <c r="F196" s="20">
        <f>D196*5+E196*9</f>
        <v>788</v>
      </c>
      <c r="G196" s="44">
        <f>'liczba dni zwłoki'!$E$7</f>
        <v>393</v>
      </c>
      <c r="H196" s="44">
        <f>'liczba dni zwłoki'!$F$7</f>
        <v>132</v>
      </c>
      <c r="I196" s="47">
        <f t="shared" si="143"/>
        <v>108</v>
      </c>
      <c r="J196" s="45">
        <f>'liczba dni zwłoki'!$H$7</f>
        <v>261</v>
      </c>
      <c r="K196" s="45">
        <f>'liczba dni zwłoki'!$I$7</f>
        <v>130</v>
      </c>
      <c r="L196" s="46">
        <f t="shared" si="144"/>
        <v>79</v>
      </c>
      <c r="M196" s="156">
        <f t="shared" si="145"/>
        <v>1.100253807106599</v>
      </c>
      <c r="N196" s="157">
        <f t="shared" si="146"/>
        <v>716.19838523644751</v>
      </c>
      <c r="O196" s="158">
        <f t="shared" si="147"/>
        <v>71.801614763552493</v>
      </c>
      <c r="P196" s="158">
        <f t="shared" si="148"/>
        <v>788</v>
      </c>
      <c r="Q196" s="158">
        <f t="shared" si="149"/>
        <v>788</v>
      </c>
      <c r="R196" s="158"/>
      <c r="T196" s="30">
        <v>13</v>
      </c>
      <c r="U196" s="1" t="s">
        <v>41</v>
      </c>
      <c r="V196" s="122">
        <v>114</v>
      </c>
      <c r="W196" s="81">
        <v>12</v>
      </c>
      <c r="X196" s="122">
        <v>8</v>
      </c>
      <c r="Y196" s="82">
        <v>0</v>
      </c>
      <c r="Z196" s="20">
        <f t="shared" si="150"/>
        <v>824</v>
      </c>
      <c r="AA196" s="44">
        <f>'liczba dni zwłoki'!$E$17</f>
        <v>90</v>
      </c>
      <c r="AB196" s="44">
        <f>'liczba dni zwłoki'!$F$17</f>
        <v>132</v>
      </c>
      <c r="AC196" s="43">
        <f t="shared" si="151"/>
        <v>44</v>
      </c>
      <c r="AD196" s="45">
        <f>'liczba dni zwłoki'!$H$17</f>
        <v>47</v>
      </c>
      <c r="AE196" s="45">
        <f>'liczba dni zwłoki'!$I$17</f>
        <v>130</v>
      </c>
      <c r="AF196" s="45">
        <f t="shared" si="152"/>
        <v>34</v>
      </c>
    </row>
    <row r="197" spans="2:32" ht="16.5" thickTop="1" thickBot="1" x14ac:dyDescent="0.3">
      <c r="B197" s="30">
        <v>4</v>
      </c>
      <c r="C197" s="1" t="s">
        <v>9</v>
      </c>
      <c r="D197" s="2">
        <v>136</v>
      </c>
      <c r="E197" s="2">
        <v>12</v>
      </c>
      <c r="F197" s="20">
        <f>D197*5+E197*9</f>
        <v>788</v>
      </c>
      <c r="G197" s="44">
        <f>'liczba dni zwłoki'!$E$8</f>
        <v>363</v>
      </c>
      <c r="H197" s="44">
        <f>'liczba dni zwłoki'!$F$8</f>
        <v>132</v>
      </c>
      <c r="I197" s="47">
        <f t="shared" si="143"/>
        <v>101</v>
      </c>
      <c r="J197" s="45">
        <f>'liczba dni zwłoki'!$H$8</f>
        <v>231</v>
      </c>
      <c r="K197" s="45">
        <f>'liczba dni zwłoki'!$I$8</f>
        <v>130</v>
      </c>
      <c r="L197" s="46">
        <f t="shared" si="144"/>
        <v>72</v>
      </c>
      <c r="M197" s="156">
        <f t="shared" si="145"/>
        <v>1.0913705583756346</v>
      </c>
      <c r="N197" s="157">
        <f t="shared" si="146"/>
        <v>722.02790697674413</v>
      </c>
      <c r="O197" s="158">
        <f t="shared" si="147"/>
        <v>65.972093023255866</v>
      </c>
      <c r="P197" s="158">
        <f t="shared" si="148"/>
        <v>788</v>
      </c>
      <c r="Q197" s="158">
        <f t="shared" si="149"/>
        <v>788</v>
      </c>
      <c r="R197" s="158"/>
      <c r="T197" s="30">
        <v>14</v>
      </c>
      <c r="U197" s="1" t="s">
        <v>42</v>
      </c>
      <c r="V197" s="122">
        <v>114</v>
      </c>
      <c r="W197" s="81">
        <v>12</v>
      </c>
      <c r="X197" s="122">
        <v>8</v>
      </c>
      <c r="Y197" s="82">
        <v>0</v>
      </c>
      <c r="Z197" s="20">
        <f t="shared" si="150"/>
        <v>824</v>
      </c>
      <c r="AA197" s="44">
        <f>'liczba dni zwłoki'!$E$18</f>
        <v>58</v>
      </c>
      <c r="AB197" s="44">
        <f>'liczba dni zwłoki'!$F$18</f>
        <v>132</v>
      </c>
      <c r="AC197" s="43">
        <f t="shared" si="151"/>
        <v>37</v>
      </c>
      <c r="AD197" s="45">
        <f>'liczba dni zwłoki'!$H$18</f>
        <v>15</v>
      </c>
      <c r="AE197" s="45">
        <f>'liczba dni zwłoki'!$I$18</f>
        <v>130</v>
      </c>
      <c r="AF197" s="45">
        <f t="shared" si="152"/>
        <v>27</v>
      </c>
    </row>
    <row r="198" spans="2:32" ht="16.5" thickTop="1" thickBot="1" x14ac:dyDescent="0.3">
      <c r="B198" s="30">
        <v>5</v>
      </c>
      <c r="C198" s="1" t="s">
        <v>10</v>
      </c>
      <c r="D198" s="2">
        <v>136</v>
      </c>
      <c r="E198" s="2">
        <v>12</v>
      </c>
      <c r="F198" s="20">
        <f t="shared" ref="F198:F203" si="153">D198*5+E198*9</f>
        <v>788</v>
      </c>
      <c r="G198" s="44">
        <f>'liczba dni zwłoki'!$E$9</f>
        <v>330</v>
      </c>
      <c r="H198" s="44">
        <f>'liczba dni zwłoki'!$F$9</f>
        <v>132</v>
      </c>
      <c r="I198" s="47">
        <f t="shared" si="143"/>
        <v>94</v>
      </c>
      <c r="J198" s="45">
        <f>'liczba dni zwłoki'!$H$9</f>
        <v>198</v>
      </c>
      <c r="K198" s="45">
        <f>'liczba dni zwłoki'!$I$9</f>
        <v>130</v>
      </c>
      <c r="L198" s="46">
        <f t="shared" si="144"/>
        <v>65</v>
      </c>
      <c r="M198" s="156">
        <f t="shared" si="145"/>
        <v>1.0824873096446701</v>
      </c>
      <c r="N198" s="157">
        <f t="shared" si="146"/>
        <v>727.95310668229774</v>
      </c>
      <c r="O198" s="158">
        <f t="shared" si="147"/>
        <v>60.046893317702256</v>
      </c>
      <c r="P198" s="158">
        <f t="shared" si="148"/>
        <v>788</v>
      </c>
      <c r="Q198" s="158">
        <f t="shared" si="149"/>
        <v>788</v>
      </c>
      <c r="R198" s="158"/>
      <c r="T198" s="30">
        <v>15</v>
      </c>
      <c r="U198" s="1" t="s">
        <v>43</v>
      </c>
      <c r="V198" s="122">
        <v>114</v>
      </c>
      <c r="W198" s="81">
        <v>12</v>
      </c>
      <c r="X198" s="122">
        <v>8</v>
      </c>
      <c r="Y198" s="82">
        <v>0</v>
      </c>
      <c r="Z198" s="20">
        <f t="shared" si="150"/>
        <v>824</v>
      </c>
      <c r="AA198" s="44">
        <f>'liczba dni zwłoki'!$E$19</f>
        <v>28</v>
      </c>
      <c r="AB198" s="44">
        <f>'liczba dni zwłoki'!$F$19</f>
        <v>132</v>
      </c>
      <c r="AC198" s="43">
        <f t="shared" si="151"/>
        <v>30</v>
      </c>
      <c r="AD198" s="45">
        <f>'liczba dni zwłoki'!$H$19</f>
        <v>0</v>
      </c>
      <c r="AE198" s="45">
        <f>'liczba dni zwłoki'!$I$19</f>
        <v>130</v>
      </c>
      <c r="AF198" s="45">
        <f t="shared" si="152"/>
        <v>23</v>
      </c>
    </row>
    <row r="199" spans="2:32" ht="16.5" thickTop="1" thickBot="1" x14ac:dyDescent="0.3">
      <c r="B199" s="30">
        <v>6</v>
      </c>
      <c r="C199" s="1" t="s">
        <v>11</v>
      </c>
      <c r="D199" s="2">
        <v>131</v>
      </c>
      <c r="E199" s="2">
        <v>12</v>
      </c>
      <c r="F199" s="20">
        <f t="shared" si="153"/>
        <v>763</v>
      </c>
      <c r="G199" s="44">
        <f>'liczba dni zwłoki'!$E$10</f>
        <v>302</v>
      </c>
      <c r="H199" s="44">
        <f>'liczba dni zwłoki'!$F$10</f>
        <v>132</v>
      </c>
      <c r="I199" s="47">
        <f t="shared" si="143"/>
        <v>85</v>
      </c>
      <c r="J199" s="45">
        <f>'liczba dni zwłoki'!$H$10</f>
        <v>170</v>
      </c>
      <c r="K199" s="45">
        <f>'liczba dni zwłoki'!$I$10</f>
        <v>130</v>
      </c>
      <c r="L199" s="46">
        <f t="shared" si="144"/>
        <v>57</v>
      </c>
      <c r="M199" s="156">
        <f>(F199+L199)/F199</f>
        <v>1.0747051114023591</v>
      </c>
      <c r="N199" s="157">
        <f t="shared" si="146"/>
        <v>709.96219512195125</v>
      </c>
      <c r="O199" s="158">
        <f t="shared" si="147"/>
        <v>53.037804878048746</v>
      </c>
      <c r="P199" s="158">
        <f t="shared" si="148"/>
        <v>763</v>
      </c>
      <c r="Q199" s="158">
        <f t="shared" si="149"/>
        <v>763</v>
      </c>
      <c r="R199" s="158"/>
      <c r="T199" s="30">
        <v>16</v>
      </c>
      <c r="U199" s="1" t="s">
        <v>188</v>
      </c>
      <c r="V199" s="122">
        <v>114</v>
      </c>
      <c r="W199" s="81">
        <v>12</v>
      </c>
      <c r="X199" s="122">
        <v>8</v>
      </c>
      <c r="Y199" s="82">
        <v>0</v>
      </c>
      <c r="Z199" s="20">
        <f t="shared" si="150"/>
        <v>824</v>
      </c>
      <c r="AA199" s="44">
        <f>'liczba dni zwłoki'!$E$20</f>
        <v>0</v>
      </c>
      <c r="AB199" s="44">
        <f>'liczba dni zwłoki'!$F$20</f>
        <v>130</v>
      </c>
      <c r="AC199" s="43">
        <f t="shared" si="151"/>
        <v>23</v>
      </c>
      <c r="AD199" s="45">
        <f>'liczba dni zwłoki'!$H$20</f>
        <v>0</v>
      </c>
      <c r="AE199" s="45">
        <f>'liczba dni zwłoki'!$I$20</f>
        <v>129</v>
      </c>
      <c r="AF199" s="45">
        <f t="shared" si="152"/>
        <v>23</v>
      </c>
    </row>
    <row r="200" spans="2:32" ht="16.5" thickTop="1" thickBot="1" x14ac:dyDescent="0.3">
      <c r="B200" s="30">
        <v>7</v>
      </c>
      <c r="C200" s="1" t="s">
        <v>12</v>
      </c>
      <c r="D200" s="2">
        <v>128</v>
      </c>
      <c r="E200" s="2">
        <v>12</v>
      </c>
      <c r="F200" s="20">
        <f t="shared" si="153"/>
        <v>748</v>
      </c>
      <c r="G200" s="44">
        <f>'liczba dni zwłoki'!$E$11</f>
        <v>271</v>
      </c>
      <c r="H200" s="44">
        <f>'liczba dni zwłoki'!$F$11</f>
        <v>132</v>
      </c>
      <c r="I200" s="47">
        <f t="shared" si="143"/>
        <v>77</v>
      </c>
      <c r="J200" s="45">
        <f>'liczba dni zwłoki'!$H$11</f>
        <v>144</v>
      </c>
      <c r="K200" s="45">
        <f>'liczba dni zwłoki'!$I$11</f>
        <v>130</v>
      </c>
      <c r="L200" s="46">
        <f t="shared" si="144"/>
        <v>51</v>
      </c>
      <c r="M200" s="156">
        <f t="shared" ref="M200:M203" si="154">(F200+L200)/F200</f>
        <v>1.0681818181818181</v>
      </c>
      <c r="N200" s="157">
        <f t="shared" si="146"/>
        <v>700.25531914893622</v>
      </c>
      <c r="O200" s="158">
        <f t="shared" si="147"/>
        <v>47.744680851063777</v>
      </c>
      <c r="P200" s="158">
        <f t="shared" si="148"/>
        <v>748</v>
      </c>
      <c r="Q200" s="158">
        <f t="shared" si="149"/>
        <v>748</v>
      </c>
      <c r="R200" s="158"/>
      <c r="T200" s="30">
        <v>17</v>
      </c>
      <c r="U200" s="1" t="s">
        <v>189</v>
      </c>
      <c r="V200" s="122">
        <v>114</v>
      </c>
      <c r="W200" s="81">
        <v>12</v>
      </c>
      <c r="X200" s="122">
        <v>8</v>
      </c>
      <c r="Y200" s="82">
        <v>0</v>
      </c>
      <c r="Z200" s="20">
        <f t="shared" si="150"/>
        <v>824</v>
      </c>
      <c r="AA200" s="44">
        <f>'liczba dni zwłoki'!$E$21</f>
        <v>0</v>
      </c>
      <c r="AB200" s="44">
        <f>'liczba dni zwłoki'!$F$21</f>
        <v>99</v>
      </c>
      <c r="AC200" s="43">
        <f t="shared" si="151"/>
        <v>18</v>
      </c>
      <c r="AD200" s="45">
        <f>'liczba dni zwłoki'!$H$21</f>
        <v>0</v>
      </c>
      <c r="AE200" s="45">
        <f>'liczba dni zwłoki'!$I$21</f>
        <v>99</v>
      </c>
      <c r="AF200" s="45">
        <f t="shared" si="152"/>
        <v>18</v>
      </c>
    </row>
    <row r="201" spans="2:32" ht="16.5" thickTop="1" thickBot="1" x14ac:dyDescent="0.3">
      <c r="B201" s="30">
        <v>8</v>
      </c>
      <c r="C201" s="1" t="s">
        <v>13</v>
      </c>
      <c r="D201" s="2">
        <v>128</v>
      </c>
      <c r="E201" s="2">
        <v>12</v>
      </c>
      <c r="F201" s="20">
        <f t="shared" si="153"/>
        <v>748</v>
      </c>
      <c r="G201" s="44">
        <f>'liczba dni zwłoki'!$E$12</f>
        <v>240</v>
      </c>
      <c r="H201" s="44">
        <f>'liczba dni zwłoki'!$F$12</f>
        <v>132</v>
      </c>
      <c r="I201" s="47">
        <f t="shared" si="143"/>
        <v>71</v>
      </c>
      <c r="J201" s="45">
        <f>'liczba dni zwłoki'!$H$12</f>
        <v>144</v>
      </c>
      <c r="K201" s="45">
        <f>'liczba dni zwłoki'!$I$12</f>
        <v>130</v>
      </c>
      <c r="L201" s="46">
        <f t="shared" si="144"/>
        <v>51</v>
      </c>
      <c r="M201" s="156">
        <f t="shared" si="154"/>
        <v>1.0681818181818181</v>
      </c>
      <c r="N201" s="157">
        <f t="shared" si="146"/>
        <v>700.25531914893622</v>
      </c>
      <c r="O201" s="158">
        <f t="shared" si="147"/>
        <v>47.744680851063777</v>
      </c>
      <c r="P201" s="158">
        <f t="shared" si="148"/>
        <v>748</v>
      </c>
      <c r="Q201" s="158">
        <f t="shared" si="149"/>
        <v>748</v>
      </c>
      <c r="R201" s="158"/>
      <c r="T201" s="30">
        <v>18</v>
      </c>
      <c r="U201" s="1" t="s">
        <v>190</v>
      </c>
      <c r="V201" s="122">
        <v>114</v>
      </c>
      <c r="W201" s="81">
        <v>12</v>
      </c>
      <c r="X201" s="122">
        <v>8</v>
      </c>
      <c r="Y201" s="82">
        <v>0</v>
      </c>
      <c r="Z201" s="20">
        <f t="shared" si="150"/>
        <v>824</v>
      </c>
      <c r="AA201" s="44">
        <f>'liczba dni zwłoki'!$E$22</f>
        <v>0</v>
      </c>
      <c r="AB201" s="44">
        <f>'liczba dni zwłoki'!$F$22</f>
        <v>69</v>
      </c>
      <c r="AC201" s="43">
        <f t="shared" si="151"/>
        <v>12</v>
      </c>
      <c r="AD201" s="45">
        <f>'liczba dni zwłoki'!$H$22</f>
        <v>0</v>
      </c>
      <c r="AE201" s="45">
        <f>'liczba dni zwłoki'!$I$22</f>
        <v>69</v>
      </c>
      <c r="AF201" s="45">
        <f t="shared" si="152"/>
        <v>12</v>
      </c>
    </row>
    <row r="202" spans="2:32" ht="16.5" thickTop="1" thickBot="1" x14ac:dyDescent="0.3">
      <c r="B202" s="30">
        <v>9</v>
      </c>
      <c r="C202" s="1" t="s">
        <v>14</v>
      </c>
      <c r="D202" s="2">
        <v>127</v>
      </c>
      <c r="E202" s="2">
        <v>12</v>
      </c>
      <c r="F202" s="20">
        <f t="shared" si="153"/>
        <v>743</v>
      </c>
      <c r="G202" s="44">
        <f>'liczba dni zwłoki'!$E$13</f>
        <v>212</v>
      </c>
      <c r="H202" s="44">
        <f>'liczba dni zwłoki'!$F$13</f>
        <v>132</v>
      </c>
      <c r="I202" s="47">
        <f t="shared" si="143"/>
        <v>65</v>
      </c>
      <c r="J202" s="45">
        <f>'liczba dni zwłoki'!$H$13</f>
        <v>144</v>
      </c>
      <c r="K202" s="45">
        <f>'liczba dni zwłoki'!$I$13</f>
        <v>130</v>
      </c>
      <c r="L202" s="46">
        <f t="shared" si="144"/>
        <v>50</v>
      </c>
      <c r="M202" s="156">
        <f t="shared" si="154"/>
        <v>1.0672947510094213</v>
      </c>
      <c r="N202" s="157">
        <f t="shared" si="146"/>
        <v>696.15258511979823</v>
      </c>
      <c r="O202" s="158">
        <f t="shared" si="147"/>
        <v>46.847414880201768</v>
      </c>
      <c r="P202" s="158">
        <f t="shared" si="148"/>
        <v>743</v>
      </c>
      <c r="Q202" s="158">
        <f t="shared" si="149"/>
        <v>743</v>
      </c>
      <c r="R202" s="158"/>
      <c r="T202" s="30">
        <v>19</v>
      </c>
      <c r="U202" s="1" t="s">
        <v>240</v>
      </c>
      <c r="V202" s="17">
        <v>112</v>
      </c>
      <c r="W202" s="17">
        <v>12</v>
      </c>
      <c r="X202" s="2">
        <v>8</v>
      </c>
      <c r="Y202" s="2">
        <v>0</v>
      </c>
      <c r="Z202" s="20">
        <f t="shared" si="150"/>
        <v>812</v>
      </c>
      <c r="AA202" s="44">
        <f>'liczba dni zwłoki'!$E$23</f>
        <v>0</v>
      </c>
      <c r="AB202" s="44">
        <f>'liczba dni zwłoki'!$F$23</f>
        <v>36</v>
      </c>
      <c r="AC202" s="43">
        <v>0</v>
      </c>
      <c r="AD202" s="45">
        <f>'liczba dni zwłoki'!$H$23</f>
        <v>0</v>
      </c>
      <c r="AE202" s="45">
        <f>'liczba dni zwłoki'!$I$23</f>
        <v>36</v>
      </c>
      <c r="AF202" s="45">
        <v>0</v>
      </c>
    </row>
    <row r="203" spans="2:32" ht="16.5" thickTop="1" thickBot="1" x14ac:dyDescent="0.3">
      <c r="B203" s="30">
        <v>10</v>
      </c>
      <c r="C203" s="1" t="s">
        <v>36</v>
      </c>
      <c r="D203" s="2">
        <v>127</v>
      </c>
      <c r="E203" s="22">
        <v>12</v>
      </c>
      <c r="F203" s="23">
        <f t="shared" si="153"/>
        <v>743</v>
      </c>
      <c r="G203" s="44">
        <f>'liczba dni zwłoki'!$E$14</f>
        <v>181</v>
      </c>
      <c r="H203" s="44">
        <f>'liczba dni zwłoki'!$F$14</f>
        <v>132</v>
      </c>
      <c r="I203" s="47">
        <f t="shared" si="143"/>
        <v>58</v>
      </c>
      <c r="J203" s="45">
        <f>'liczba dni zwłoki'!$H$14</f>
        <v>138</v>
      </c>
      <c r="K203" s="45">
        <f>'liczba dni zwłoki'!$I$14</f>
        <v>130</v>
      </c>
      <c r="L203" s="46">
        <f t="shared" si="144"/>
        <v>49</v>
      </c>
      <c r="M203" s="156">
        <f t="shared" si="154"/>
        <v>1.0659488559892329</v>
      </c>
      <c r="N203" s="157">
        <f t="shared" si="146"/>
        <v>697.03156565656559</v>
      </c>
      <c r="O203" s="158">
        <f t="shared" si="147"/>
        <v>45.96843434343441</v>
      </c>
      <c r="P203" s="158">
        <f t="shared" si="148"/>
        <v>743</v>
      </c>
      <c r="Q203" s="158">
        <f>P203-R203</f>
        <v>144.73062447457778</v>
      </c>
      <c r="R203" s="158">
        <f>O204</f>
        <v>598.26937552542222</v>
      </c>
      <c r="Y203" s="24" t="s">
        <v>47</v>
      </c>
      <c r="Z203" s="33">
        <f>SUM(Z194:Z202)</f>
        <v>7428</v>
      </c>
      <c r="AA203" s="33"/>
      <c r="AB203" s="33"/>
      <c r="AC203" s="34">
        <f>SUM(AC194:AC202)</f>
        <v>275</v>
      </c>
      <c r="AD203" s="34"/>
      <c r="AE203" s="34"/>
      <c r="AF203" s="34">
        <f>SUM(AF194:AF202)</f>
        <v>227</v>
      </c>
    </row>
    <row r="204" spans="2:32" ht="16.5" thickTop="1" thickBot="1" x14ac:dyDescent="0.3">
      <c r="B204" s="12"/>
      <c r="C204" s="13"/>
      <c r="D204" s="14"/>
      <c r="E204" s="24" t="s">
        <v>47</v>
      </c>
      <c r="F204" s="35">
        <f>SUM(F194:F203)</f>
        <v>7685</v>
      </c>
      <c r="G204" s="35"/>
      <c r="H204" s="35"/>
      <c r="I204" s="25">
        <f>SUM(I194:I203)</f>
        <v>894</v>
      </c>
      <c r="J204" s="25"/>
      <c r="K204" s="25"/>
      <c r="L204" s="25">
        <f t="shared" ref="L204" si="155">SUM(L194:L203)</f>
        <v>651</v>
      </c>
      <c r="M204" s="155"/>
      <c r="N204" s="159">
        <f>SUM(N194:N203)</f>
        <v>7086.7306244745778</v>
      </c>
      <c r="O204" s="159">
        <f t="shared" si="147"/>
        <v>598.26937552542222</v>
      </c>
      <c r="P204" s="159">
        <f t="shared" si="148"/>
        <v>7685</v>
      </c>
      <c r="Q204" s="159">
        <f>SUM(Q194:Q203)</f>
        <v>7086.7306244745778</v>
      </c>
      <c r="R204" s="159">
        <f>SUM(R194:R203)</f>
        <v>598.26937552542222</v>
      </c>
    </row>
    <row r="205" spans="2:32" ht="15.75" thickTop="1" x14ac:dyDescent="0.25"/>
  </sheetData>
  <mergeCells count="336">
    <mergeCell ref="T2:AF2"/>
    <mergeCell ref="B19:L19"/>
    <mergeCell ref="T19:AF19"/>
    <mergeCell ref="B36:L36"/>
    <mergeCell ref="T36:AF36"/>
    <mergeCell ref="B53:L53"/>
    <mergeCell ref="T53:AF53"/>
    <mergeCell ref="J5:K5"/>
    <mergeCell ref="G22:H22"/>
    <mergeCell ref="J22:K22"/>
    <mergeCell ref="G39:H39"/>
    <mergeCell ref="J39:K39"/>
    <mergeCell ref="D39:E39"/>
    <mergeCell ref="F39:F40"/>
    <mergeCell ref="AA4:AC4"/>
    <mergeCell ref="T5:T6"/>
    <mergeCell ref="U5:U6"/>
    <mergeCell ref="V5:Y5"/>
    <mergeCell ref="Z5:Z6"/>
    <mergeCell ref="AC5:AC6"/>
    <mergeCell ref="AA21:AC21"/>
    <mergeCell ref="T22:T23"/>
    <mergeCell ref="U22:U23"/>
    <mergeCell ref="V22:Y22"/>
    <mergeCell ref="AF192:AF193"/>
    <mergeCell ref="T138:AF138"/>
    <mergeCell ref="T155:AF155"/>
    <mergeCell ref="AC175:AC176"/>
    <mergeCell ref="AA191:AC191"/>
    <mergeCell ref="T192:T193"/>
    <mergeCell ref="T172:AF172"/>
    <mergeCell ref="T70:AF70"/>
    <mergeCell ref="B87:L87"/>
    <mergeCell ref="T87:AF87"/>
    <mergeCell ref="B104:L104"/>
    <mergeCell ref="T104:AF104"/>
    <mergeCell ref="B121:L121"/>
    <mergeCell ref="T121:AF121"/>
    <mergeCell ref="J89:L89"/>
    <mergeCell ref="Z107:Z108"/>
    <mergeCell ref="AC107:AC108"/>
    <mergeCell ref="AA123:AC123"/>
    <mergeCell ref="AD73:AE73"/>
    <mergeCell ref="AA90:AB90"/>
    <mergeCell ref="AD90:AE90"/>
    <mergeCell ref="AA107:AB107"/>
    <mergeCell ref="AD107:AE107"/>
    <mergeCell ref="AA174:AC174"/>
    <mergeCell ref="AA140:AC140"/>
    <mergeCell ref="AA106:AC106"/>
    <mergeCell ref="AD157:AF157"/>
    <mergeCell ref="AD174:AF174"/>
    <mergeCell ref="G175:H175"/>
    <mergeCell ref="AD175:AE175"/>
    <mergeCell ref="AA192:AB192"/>
    <mergeCell ref="AD192:AE192"/>
    <mergeCell ref="AD124:AE124"/>
    <mergeCell ref="AA141:AB141"/>
    <mergeCell ref="AD141:AE141"/>
    <mergeCell ref="AA158:AB158"/>
    <mergeCell ref="AD158:AE158"/>
    <mergeCell ref="T107:T108"/>
    <mergeCell ref="U107:U108"/>
    <mergeCell ref="V107:Y107"/>
    <mergeCell ref="J175:K175"/>
    <mergeCell ref="L124:L125"/>
    <mergeCell ref="L141:L142"/>
    <mergeCell ref="I124:I125"/>
    <mergeCell ref="G124:H124"/>
    <mergeCell ref="J124:K124"/>
    <mergeCell ref="G141:H141"/>
    <mergeCell ref="J141:K141"/>
    <mergeCell ref="AC90:AC91"/>
    <mergeCell ref="T175:T176"/>
    <mergeCell ref="U175:U176"/>
    <mergeCell ref="V175:Y175"/>
    <mergeCell ref="Z175:Z176"/>
    <mergeCell ref="G56:H56"/>
    <mergeCell ref="J56:K56"/>
    <mergeCell ref="G73:H73"/>
    <mergeCell ref="J73:K73"/>
    <mergeCell ref="G90:H90"/>
    <mergeCell ref="J90:K90"/>
    <mergeCell ref="G106:I106"/>
    <mergeCell ref="I107:I108"/>
    <mergeCell ref="G123:I123"/>
    <mergeCell ref="G72:I72"/>
    <mergeCell ref="I73:I74"/>
    <mergeCell ref="G89:I89"/>
    <mergeCell ref="I90:I91"/>
    <mergeCell ref="G107:H107"/>
    <mergeCell ref="J107:K107"/>
    <mergeCell ref="B70:L70"/>
    <mergeCell ref="L90:L91"/>
    <mergeCell ref="L107:L108"/>
    <mergeCell ref="B90:B91"/>
    <mergeCell ref="U192:U193"/>
    <mergeCell ref="V192:Y192"/>
    <mergeCell ref="Z192:Z193"/>
    <mergeCell ref="AC192:AC193"/>
    <mergeCell ref="AA175:AB175"/>
    <mergeCell ref="J4:L4"/>
    <mergeCell ref="J21:L21"/>
    <mergeCell ref="J38:L38"/>
    <mergeCell ref="J55:L55"/>
    <mergeCell ref="J72:L72"/>
    <mergeCell ref="L5:L6"/>
    <mergeCell ref="L22:L23"/>
    <mergeCell ref="L39:L40"/>
    <mergeCell ref="L56:L57"/>
    <mergeCell ref="J106:L106"/>
    <mergeCell ref="J123:L123"/>
    <mergeCell ref="J140:L140"/>
    <mergeCell ref="L158:L159"/>
    <mergeCell ref="L175:L176"/>
    <mergeCell ref="L192:L193"/>
    <mergeCell ref="L73:L74"/>
    <mergeCell ref="AA55:AC55"/>
    <mergeCell ref="T56:T57"/>
    <mergeCell ref="J157:L157"/>
    <mergeCell ref="U56:U57"/>
    <mergeCell ref="V56:Y56"/>
    <mergeCell ref="Z56:Z57"/>
    <mergeCell ref="AC56:AC57"/>
    <mergeCell ref="AA39:AB39"/>
    <mergeCell ref="AA56:AB56"/>
    <mergeCell ref="T124:T125"/>
    <mergeCell ref="U124:U125"/>
    <mergeCell ref="V124:Y124"/>
    <mergeCell ref="Z124:Z125"/>
    <mergeCell ref="AC124:AC125"/>
    <mergeCell ref="AA124:AB124"/>
    <mergeCell ref="AA72:AC72"/>
    <mergeCell ref="T73:T74"/>
    <mergeCell ref="U73:U74"/>
    <mergeCell ref="V73:Y73"/>
    <mergeCell ref="Z73:Z74"/>
    <mergeCell ref="AC73:AC74"/>
    <mergeCell ref="AA89:AC89"/>
    <mergeCell ref="T90:T91"/>
    <mergeCell ref="U90:U91"/>
    <mergeCell ref="V90:Y90"/>
    <mergeCell ref="AA73:AB73"/>
    <mergeCell ref="Z90:Z91"/>
    <mergeCell ref="Z22:Z23"/>
    <mergeCell ref="AC22:AC23"/>
    <mergeCell ref="AA5:AB5"/>
    <mergeCell ref="AA22:AB22"/>
    <mergeCell ref="AA38:AC38"/>
    <mergeCell ref="T39:T40"/>
    <mergeCell ref="U39:U40"/>
    <mergeCell ref="V39:Y39"/>
    <mergeCell ref="Z39:Z40"/>
    <mergeCell ref="AC39:AC40"/>
    <mergeCell ref="G4:I4"/>
    <mergeCell ref="I5:I6"/>
    <mergeCell ref="G5:H5"/>
    <mergeCell ref="B2:L2"/>
    <mergeCell ref="F5:F6"/>
    <mergeCell ref="B56:B57"/>
    <mergeCell ref="C56:C57"/>
    <mergeCell ref="D56:E56"/>
    <mergeCell ref="F56:F57"/>
    <mergeCell ref="B22:B23"/>
    <mergeCell ref="C22:C23"/>
    <mergeCell ref="D22:E22"/>
    <mergeCell ref="F22:F23"/>
    <mergeCell ref="B39:B40"/>
    <mergeCell ref="C39:C40"/>
    <mergeCell ref="B5:B6"/>
    <mergeCell ref="C5:C6"/>
    <mergeCell ref="D5:E5"/>
    <mergeCell ref="G55:I55"/>
    <mergeCell ref="I56:I57"/>
    <mergeCell ref="G21:I21"/>
    <mergeCell ref="I22:I23"/>
    <mergeCell ref="G38:I38"/>
    <mergeCell ref="I39:I40"/>
    <mergeCell ref="D73:E73"/>
    <mergeCell ref="F73:F74"/>
    <mergeCell ref="F124:F125"/>
    <mergeCell ref="F90:F91"/>
    <mergeCell ref="B107:B108"/>
    <mergeCell ref="C107:C108"/>
    <mergeCell ref="D107:E107"/>
    <mergeCell ref="B124:B125"/>
    <mergeCell ref="C124:C125"/>
    <mergeCell ref="D124:E124"/>
    <mergeCell ref="C90:C91"/>
    <mergeCell ref="D90:E90"/>
    <mergeCell ref="F107:F108"/>
    <mergeCell ref="B73:B74"/>
    <mergeCell ref="C73:C74"/>
    <mergeCell ref="B192:B193"/>
    <mergeCell ref="C192:C193"/>
    <mergeCell ref="D192:E192"/>
    <mergeCell ref="B158:B159"/>
    <mergeCell ref="C158:C159"/>
    <mergeCell ref="D158:E158"/>
    <mergeCell ref="F192:F193"/>
    <mergeCell ref="B175:B176"/>
    <mergeCell ref="C175:C176"/>
    <mergeCell ref="D175:E175"/>
    <mergeCell ref="F175:F176"/>
    <mergeCell ref="B189:L189"/>
    <mergeCell ref="G192:H192"/>
    <mergeCell ref="J192:K192"/>
    <mergeCell ref="J191:L191"/>
    <mergeCell ref="G191:I191"/>
    <mergeCell ref="I192:I193"/>
    <mergeCell ref="I158:I159"/>
    <mergeCell ref="G158:H158"/>
    <mergeCell ref="B172:L172"/>
    <mergeCell ref="J174:L174"/>
    <mergeCell ref="G174:I174"/>
    <mergeCell ref="I175:I176"/>
    <mergeCell ref="AF124:AF125"/>
    <mergeCell ref="AF141:AF142"/>
    <mergeCell ref="F158:F159"/>
    <mergeCell ref="B141:B142"/>
    <mergeCell ref="C141:C142"/>
    <mergeCell ref="D141:E141"/>
    <mergeCell ref="F141:F142"/>
    <mergeCell ref="T141:T142"/>
    <mergeCell ref="U141:U142"/>
    <mergeCell ref="V141:Y141"/>
    <mergeCell ref="Z141:Z142"/>
    <mergeCell ref="AC141:AC142"/>
    <mergeCell ref="AA157:AC157"/>
    <mergeCell ref="T158:T159"/>
    <mergeCell ref="U158:U159"/>
    <mergeCell ref="V158:Y158"/>
    <mergeCell ref="Z158:Z159"/>
    <mergeCell ref="AC158:AC159"/>
    <mergeCell ref="B138:L138"/>
    <mergeCell ref="B155:L155"/>
    <mergeCell ref="J158:K158"/>
    <mergeCell ref="G140:I140"/>
    <mergeCell ref="I141:I142"/>
    <mergeCell ref="G157:I157"/>
    <mergeCell ref="T189:AF189"/>
    <mergeCell ref="AD5:AE5"/>
    <mergeCell ref="AD22:AE22"/>
    <mergeCell ref="AD39:AE39"/>
    <mergeCell ref="AD56:AE56"/>
    <mergeCell ref="AD191:AF191"/>
    <mergeCell ref="AD4:AF4"/>
    <mergeCell ref="AD21:AF21"/>
    <mergeCell ref="AD38:AF38"/>
    <mergeCell ref="AD55:AF55"/>
    <mergeCell ref="AD72:AF72"/>
    <mergeCell ref="AF158:AF159"/>
    <mergeCell ref="AF175:AF176"/>
    <mergeCell ref="AD89:AF89"/>
    <mergeCell ref="AD106:AF106"/>
    <mergeCell ref="AD123:AF123"/>
    <mergeCell ref="AD140:AF140"/>
    <mergeCell ref="AF5:AF6"/>
    <mergeCell ref="AF22:AF23"/>
    <mergeCell ref="AF39:AF40"/>
    <mergeCell ref="AF56:AF57"/>
    <mergeCell ref="AF73:AF74"/>
    <mergeCell ref="AF90:AF91"/>
    <mergeCell ref="AF107:AF108"/>
    <mergeCell ref="M5:M6"/>
    <mergeCell ref="N5:N6"/>
    <mergeCell ref="O5:O6"/>
    <mergeCell ref="P5:P6"/>
    <mergeCell ref="Q5:Q6"/>
    <mergeCell ref="R5:R6"/>
    <mergeCell ref="M22:M23"/>
    <mergeCell ref="N22:N23"/>
    <mergeCell ref="O22:O23"/>
    <mergeCell ref="P22:P23"/>
    <mergeCell ref="Q22:Q23"/>
    <mergeCell ref="R22:R23"/>
    <mergeCell ref="M39:M40"/>
    <mergeCell ref="N39:N40"/>
    <mergeCell ref="O39:O40"/>
    <mergeCell ref="P39:P40"/>
    <mergeCell ref="Q39:Q40"/>
    <mergeCell ref="R39:R40"/>
    <mergeCell ref="M56:M57"/>
    <mergeCell ref="N56:N57"/>
    <mergeCell ref="O56:O57"/>
    <mergeCell ref="P56:P57"/>
    <mergeCell ref="Q56:Q57"/>
    <mergeCell ref="R56:R57"/>
    <mergeCell ref="M73:M74"/>
    <mergeCell ref="N73:N74"/>
    <mergeCell ref="O73:O74"/>
    <mergeCell ref="P73:P74"/>
    <mergeCell ref="Q73:Q74"/>
    <mergeCell ref="R73:R74"/>
    <mergeCell ref="M90:M91"/>
    <mergeCell ref="N90:N91"/>
    <mergeCell ref="O90:O91"/>
    <mergeCell ref="P90:P91"/>
    <mergeCell ref="Q90:Q91"/>
    <mergeCell ref="R90:R91"/>
    <mergeCell ref="M107:M108"/>
    <mergeCell ref="N107:N108"/>
    <mergeCell ref="O107:O108"/>
    <mergeCell ref="P107:P108"/>
    <mergeCell ref="Q107:Q108"/>
    <mergeCell ref="R107:R108"/>
    <mergeCell ref="M124:M125"/>
    <mergeCell ref="N124:N125"/>
    <mergeCell ref="O124:O125"/>
    <mergeCell ref="P124:P125"/>
    <mergeCell ref="Q124:Q125"/>
    <mergeCell ref="R124:R125"/>
    <mergeCell ref="M141:M142"/>
    <mergeCell ref="N141:N142"/>
    <mergeCell ref="O141:O142"/>
    <mergeCell ref="P141:P142"/>
    <mergeCell ref="Q141:Q142"/>
    <mergeCell ref="R141:R142"/>
    <mergeCell ref="M158:M159"/>
    <mergeCell ref="N158:N159"/>
    <mergeCell ref="O158:O159"/>
    <mergeCell ref="P158:P159"/>
    <mergeCell ref="Q158:Q159"/>
    <mergeCell ref="R158:R159"/>
    <mergeCell ref="M175:M176"/>
    <mergeCell ref="N175:N176"/>
    <mergeCell ref="O175:O176"/>
    <mergeCell ref="P175:P176"/>
    <mergeCell ref="Q175:Q176"/>
    <mergeCell ref="R175:R176"/>
    <mergeCell ref="M192:M193"/>
    <mergeCell ref="N192:N193"/>
    <mergeCell ref="O192:O193"/>
    <mergeCell ref="P192:P193"/>
    <mergeCell ref="Q192:Q193"/>
    <mergeCell ref="R192:R193"/>
  </mergeCells>
  <phoneticPr fontId="2" type="noConversion"/>
  <pageMargins left="0.70866141732283472" right="0.70866141732283472" top="1.3385826771653544" bottom="1.3385826771653544" header="0.31496062992125984" footer="0.31496062992125984"/>
  <pageSetup paperSize="9" orientation="landscape" horizontalDpi="4294967293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E69"/>
  <sheetViews>
    <sheetView topLeftCell="H55" zoomScaleNormal="100" workbookViewId="0">
      <selection activeCell="L56" sqref="L56:Q68"/>
    </sheetView>
  </sheetViews>
  <sheetFormatPr defaultRowHeight="15" x14ac:dyDescent="0.25"/>
  <cols>
    <col min="1" max="1" width="3" bestFit="1" customWidth="1"/>
    <col min="2" max="2" width="15.7109375" bestFit="1" customWidth="1"/>
    <col min="3" max="3" width="10.7109375" customWidth="1"/>
    <col min="4" max="4" width="12.140625" customWidth="1"/>
    <col min="5" max="5" width="22" customWidth="1"/>
    <col min="6" max="6" width="12.42578125" customWidth="1"/>
    <col min="7" max="7" width="12" customWidth="1"/>
    <col min="8" max="8" width="11.7109375" customWidth="1"/>
    <col min="9" max="9" width="13" customWidth="1"/>
    <col min="10" max="10" width="11.5703125" customWidth="1"/>
    <col min="11" max="11" width="12.42578125" customWidth="1"/>
    <col min="12" max="12" width="20.140625" customWidth="1"/>
    <col min="13" max="17" width="12.42578125" customWidth="1"/>
    <col min="19" max="19" width="3.7109375" customWidth="1"/>
    <col min="20" max="20" width="18.5703125" customWidth="1"/>
    <col min="21" max="21" width="10.85546875" customWidth="1"/>
    <col min="22" max="22" width="11.28515625" customWidth="1"/>
    <col min="23" max="23" width="11.85546875" customWidth="1"/>
    <col min="24" max="24" width="10.42578125" customWidth="1"/>
    <col min="25" max="25" width="19.7109375" customWidth="1"/>
    <col min="26" max="26" width="13.140625" customWidth="1"/>
    <col min="27" max="27" width="11.5703125" customWidth="1"/>
    <col min="29" max="29" width="11.42578125" customWidth="1"/>
    <col min="30" max="30" width="10.42578125" customWidth="1"/>
    <col min="31" max="31" width="11" customWidth="1"/>
  </cols>
  <sheetData>
    <row r="2" spans="1:31" ht="18.75" x14ac:dyDescent="0.3">
      <c r="A2" s="198" t="s">
        <v>214</v>
      </c>
      <c r="B2" s="198"/>
      <c r="C2" s="198"/>
      <c r="D2" s="198"/>
      <c r="E2" s="198"/>
      <c r="F2" s="198"/>
      <c r="G2" s="198"/>
      <c r="H2" s="198"/>
      <c r="I2" s="198"/>
      <c r="J2" s="198"/>
      <c r="K2" s="198"/>
      <c r="L2" s="134"/>
      <c r="M2" s="134"/>
      <c r="N2" s="134"/>
      <c r="O2" s="134"/>
      <c r="P2" s="134"/>
      <c r="Q2" s="134"/>
      <c r="R2" s="132"/>
      <c r="S2" s="198" t="s">
        <v>214</v>
      </c>
      <c r="T2" s="198"/>
      <c r="U2" s="198"/>
      <c r="V2" s="198"/>
      <c r="W2" s="198"/>
      <c r="X2" s="198"/>
      <c r="Y2" s="198"/>
      <c r="Z2" s="198"/>
      <c r="AA2" s="198"/>
      <c r="AB2" s="198"/>
      <c r="AC2" s="198"/>
      <c r="AD2" s="198"/>
      <c r="AE2" s="198"/>
    </row>
    <row r="3" spans="1:31" ht="15.75" thickBot="1" x14ac:dyDescent="0.3">
      <c r="C3" s="127"/>
      <c r="D3" s="127"/>
      <c r="H3" s="11"/>
      <c r="I3" s="11"/>
      <c r="J3" s="11"/>
      <c r="K3" s="11"/>
      <c r="L3" s="11"/>
      <c r="M3" s="11"/>
      <c r="N3" s="11"/>
      <c r="O3" s="11"/>
      <c r="P3" s="11"/>
      <c r="Q3" s="11"/>
    </row>
    <row r="4" spans="1:31" ht="33.75" customHeight="1" thickTop="1" thickBot="1" x14ac:dyDescent="0.3">
      <c r="F4" s="187" t="s">
        <v>152</v>
      </c>
      <c r="G4" s="188"/>
      <c r="H4" s="189"/>
      <c r="I4" s="174" t="s">
        <v>151</v>
      </c>
      <c r="J4" s="175"/>
      <c r="K4" s="176"/>
      <c r="L4" s="153"/>
      <c r="M4" s="153"/>
      <c r="N4" s="153"/>
      <c r="O4" s="153"/>
      <c r="P4" s="153"/>
      <c r="Q4" s="153"/>
      <c r="Z4" s="187" t="s">
        <v>152</v>
      </c>
      <c r="AA4" s="188"/>
      <c r="AB4" s="189"/>
      <c r="AC4" s="174" t="s">
        <v>151</v>
      </c>
      <c r="AD4" s="175"/>
      <c r="AE4" s="176"/>
    </row>
    <row r="5" spans="1:31" ht="45.75" customHeight="1" thickTop="1" thickBot="1" x14ac:dyDescent="0.3">
      <c r="A5" s="177" t="s">
        <v>0</v>
      </c>
      <c r="B5" s="179" t="s">
        <v>1</v>
      </c>
      <c r="C5" s="183" t="s">
        <v>2</v>
      </c>
      <c r="D5" s="184"/>
      <c r="E5" s="181" t="s">
        <v>3</v>
      </c>
      <c r="F5" s="190" t="s">
        <v>38</v>
      </c>
      <c r="G5" s="191"/>
      <c r="H5" s="185" t="s">
        <v>37</v>
      </c>
      <c r="I5" s="192" t="s">
        <v>150</v>
      </c>
      <c r="J5" s="193"/>
      <c r="K5" s="173" t="s">
        <v>48</v>
      </c>
      <c r="L5" s="166" t="s">
        <v>243</v>
      </c>
      <c r="M5" s="168" t="s">
        <v>241</v>
      </c>
      <c r="N5" s="168" t="s">
        <v>185</v>
      </c>
      <c r="O5" s="168" t="s">
        <v>183</v>
      </c>
      <c r="P5" s="168" t="s">
        <v>244</v>
      </c>
      <c r="Q5" s="168" t="s">
        <v>245</v>
      </c>
      <c r="S5" s="177" t="s">
        <v>0</v>
      </c>
      <c r="T5" s="179" t="s">
        <v>1</v>
      </c>
      <c r="U5" s="194" t="s">
        <v>2</v>
      </c>
      <c r="V5" s="195"/>
      <c r="W5" s="195"/>
      <c r="X5" s="196"/>
      <c r="Y5" s="181" t="s">
        <v>3</v>
      </c>
      <c r="Z5" s="197" t="s">
        <v>38</v>
      </c>
      <c r="AA5" s="197"/>
      <c r="AB5" s="185" t="s">
        <v>37</v>
      </c>
      <c r="AC5" s="192" t="s">
        <v>150</v>
      </c>
      <c r="AD5" s="193"/>
      <c r="AE5" s="171" t="s">
        <v>48</v>
      </c>
    </row>
    <row r="6" spans="1:31" ht="18" customHeight="1" thickTop="1" thickBot="1" x14ac:dyDescent="0.3">
      <c r="A6" s="178"/>
      <c r="B6" s="180"/>
      <c r="C6" s="19" t="s">
        <v>4</v>
      </c>
      <c r="D6" s="19" t="s">
        <v>5</v>
      </c>
      <c r="E6" s="182"/>
      <c r="F6" s="78" t="s">
        <v>197</v>
      </c>
      <c r="G6" s="78" t="s">
        <v>198</v>
      </c>
      <c r="H6" s="186"/>
      <c r="I6" s="80" t="s">
        <v>197</v>
      </c>
      <c r="J6" s="79" t="s">
        <v>198</v>
      </c>
      <c r="K6" s="173"/>
      <c r="L6" s="167"/>
      <c r="M6" s="169"/>
      <c r="N6" s="169"/>
      <c r="O6" s="169"/>
      <c r="P6" s="169"/>
      <c r="Q6" s="169"/>
      <c r="S6" s="178"/>
      <c r="T6" s="180"/>
      <c r="U6" s="28" t="s">
        <v>44</v>
      </c>
      <c r="V6" s="19" t="s">
        <v>4</v>
      </c>
      <c r="W6" s="29" t="s">
        <v>45</v>
      </c>
      <c r="X6" s="19" t="s">
        <v>5</v>
      </c>
      <c r="Y6" s="182"/>
      <c r="Z6" s="78" t="s">
        <v>197</v>
      </c>
      <c r="AA6" s="126" t="s">
        <v>198</v>
      </c>
      <c r="AB6" s="186"/>
      <c r="AC6" s="79" t="s">
        <v>197</v>
      </c>
      <c r="AD6" s="80" t="s">
        <v>198</v>
      </c>
      <c r="AE6" s="172"/>
    </row>
    <row r="7" spans="1:31" ht="16.5" thickTop="1" thickBot="1" x14ac:dyDescent="0.3">
      <c r="A7" s="30">
        <v>1</v>
      </c>
      <c r="B7" s="1" t="s">
        <v>6</v>
      </c>
      <c r="C7" s="2">
        <v>106</v>
      </c>
      <c r="D7" s="2">
        <v>16</v>
      </c>
      <c r="E7" s="20">
        <f>C7*5+D7*9</f>
        <v>674</v>
      </c>
      <c r="F7" s="44">
        <f>'liczba dni zwłoki'!$E$5</f>
        <v>455</v>
      </c>
      <c r="G7" s="44">
        <f>'liczba dni zwłoki'!$F$5</f>
        <v>132</v>
      </c>
      <c r="H7" s="47">
        <f>ROUND(((E7*0.1*F7)/365)+((E7*0.08*G7)/365),0)</f>
        <v>104</v>
      </c>
      <c r="I7" s="45">
        <f>'liczba dni zwłoki'!$H$5</f>
        <v>323</v>
      </c>
      <c r="J7" s="45">
        <f>'liczba dni zwłoki'!$I$5</f>
        <v>130</v>
      </c>
      <c r="K7" s="46">
        <f>ROUND((((E7*0.1*I7)/365)+((E7*0.08*J7)/365)),0)</f>
        <v>79</v>
      </c>
      <c r="L7" s="156">
        <f>(E7+K7)/E7</f>
        <v>1.1172106824925816</v>
      </c>
      <c r="M7" s="157">
        <f>E7/L7</f>
        <v>603.28818061088975</v>
      </c>
      <c r="N7" s="158">
        <f>E7-M7</f>
        <v>70.711819389110246</v>
      </c>
      <c r="O7" s="158">
        <f>M7+N7</f>
        <v>674</v>
      </c>
      <c r="P7" s="158">
        <f>O7</f>
        <v>674</v>
      </c>
      <c r="Q7" s="158"/>
      <c r="S7" s="30">
        <v>11</v>
      </c>
      <c r="T7" s="1" t="s">
        <v>39</v>
      </c>
      <c r="U7" s="122">
        <v>102</v>
      </c>
      <c r="V7" s="81">
        <v>6</v>
      </c>
      <c r="W7" s="122">
        <v>6</v>
      </c>
      <c r="X7" s="82">
        <v>6</v>
      </c>
      <c r="Y7" s="20">
        <f>U7*6+V7*5+W7*10+X7*9</f>
        <v>756</v>
      </c>
      <c r="Z7" s="44">
        <f>'liczba dni zwłoki'!$E$15</f>
        <v>149</v>
      </c>
      <c r="AA7" s="44">
        <f>'liczba dni zwłoki'!$F$15</f>
        <v>132</v>
      </c>
      <c r="AB7" s="43">
        <f>ROUND((((Y7*0.1*Z7)/365)+((Y7*0.08*AA7)/365)),0)</f>
        <v>53</v>
      </c>
      <c r="AC7" s="45">
        <f>'liczba dni zwłoki'!$H$15</f>
        <v>106</v>
      </c>
      <c r="AD7" s="45">
        <f>'liczba dni zwłoki'!$I$15</f>
        <v>130</v>
      </c>
      <c r="AE7" s="45">
        <f>ROUND((((Y7*0.1*AC7)/365)+((Y7*0.08*AD7)/365)),0)</f>
        <v>43</v>
      </c>
    </row>
    <row r="8" spans="1:31" ht="16.5" thickTop="1" thickBot="1" x14ac:dyDescent="0.3">
      <c r="A8" s="30">
        <v>2</v>
      </c>
      <c r="B8" s="1" t="s">
        <v>7</v>
      </c>
      <c r="C8" s="2">
        <v>106</v>
      </c>
      <c r="D8" s="2">
        <v>16</v>
      </c>
      <c r="E8" s="20">
        <f>+C8*5+D8*9</f>
        <v>674</v>
      </c>
      <c r="F8" s="44">
        <f>'liczba dni zwłoki'!$E$6</f>
        <v>422</v>
      </c>
      <c r="G8" s="44">
        <f>'liczba dni zwłoki'!$F$6</f>
        <v>132</v>
      </c>
      <c r="H8" s="47">
        <f t="shared" ref="H8:H16" si="0">ROUND(((E8*0.1*F8)/365)+((E8*0.08*G8)/365),0)</f>
        <v>97</v>
      </c>
      <c r="I8" s="45">
        <f>'liczba dni zwłoki'!$H$6</f>
        <v>290</v>
      </c>
      <c r="J8" s="45">
        <f>'liczba dni zwłoki'!$I$6</f>
        <v>130</v>
      </c>
      <c r="K8" s="46">
        <f t="shared" ref="K8:K16" si="1">ROUND((((E8*0.1*I8)/365)+((E8*0.08*J8)/365)),0)</f>
        <v>73</v>
      </c>
      <c r="L8" s="156">
        <f t="shared" ref="L8:L11" si="2">(E8+K8)/E8</f>
        <v>1.1083086053412463</v>
      </c>
      <c r="M8" s="157">
        <f t="shared" ref="M8:M16" si="3">E8/L8</f>
        <v>608.13386880856763</v>
      </c>
      <c r="N8" s="158">
        <f t="shared" ref="N8:N17" si="4">E8-M8</f>
        <v>65.866131191432373</v>
      </c>
      <c r="O8" s="158">
        <f t="shared" ref="O8:O17" si="5">M8+N8</f>
        <v>674</v>
      </c>
      <c r="P8" s="158">
        <f t="shared" ref="P8:P15" si="6">O8</f>
        <v>674</v>
      </c>
      <c r="Q8" s="158"/>
      <c r="S8" s="30">
        <v>12</v>
      </c>
      <c r="T8" s="1" t="s">
        <v>40</v>
      </c>
      <c r="U8" s="122">
        <v>102</v>
      </c>
      <c r="V8" s="81">
        <v>6</v>
      </c>
      <c r="W8" s="122">
        <v>6</v>
      </c>
      <c r="X8" s="82">
        <v>6</v>
      </c>
      <c r="Y8" s="20">
        <f t="shared" ref="Y8:Y15" si="7">U8*6+V8*5+W8*10+X8*9</f>
        <v>756</v>
      </c>
      <c r="Z8" s="44">
        <f>'liczba dni zwłoki'!$E$16</f>
        <v>120</v>
      </c>
      <c r="AA8" s="44">
        <f>'liczba dni zwłoki'!$F$16</f>
        <v>132</v>
      </c>
      <c r="AB8" s="43">
        <f t="shared" ref="AB8:AB14" si="8">ROUND((((Y8*0.1*Z8)/365)+((Y8*0.08*AA8)/365)),0)</f>
        <v>47</v>
      </c>
      <c r="AC8" s="45">
        <f>'liczba dni zwłoki'!$H$16</f>
        <v>77</v>
      </c>
      <c r="AD8" s="45">
        <f>'liczba dni zwłoki'!$I$16</f>
        <v>130</v>
      </c>
      <c r="AE8" s="45">
        <f t="shared" ref="AE8:AE14" si="9">ROUND((((Y8*0.1*AC8)/365)+((Y8*0.08*AD8)/365)),0)</f>
        <v>37</v>
      </c>
    </row>
    <row r="9" spans="1:31" ht="16.5" thickTop="1" thickBot="1" x14ac:dyDescent="0.3">
      <c r="A9" s="30">
        <v>3</v>
      </c>
      <c r="B9" s="1" t="s">
        <v>8</v>
      </c>
      <c r="C9" s="2">
        <v>106</v>
      </c>
      <c r="D9" s="2">
        <v>16</v>
      </c>
      <c r="E9" s="20">
        <f>C9*5+D9*9</f>
        <v>674</v>
      </c>
      <c r="F9" s="44">
        <f>'liczba dni zwłoki'!$E$7</f>
        <v>393</v>
      </c>
      <c r="G9" s="44">
        <f>'liczba dni zwłoki'!$F$7</f>
        <v>132</v>
      </c>
      <c r="H9" s="47">
        <f t="shared" si="0"/>
        <v>92</v>
      </c>
      <c r="I9" s="45">
        <f>'liczba dni zwłoki'!$H$7</f>
        <v>261</v>
      </c>
      <c r="J9" s="45">
        <f>'liczba dni zwłoki'!$I$7</f>
        <v>130</v>
      </c>
      <c r="K9" s="46">
        <f t="shared" si="1"/>
        <v>67</v>
      </c>
      <c r="L9" s="156">
        <f t="shared" si="2"/>
        <v>1.099406528189911</v>
      </c>
      <c r="M9" s="157">
        <f t="shared" si="3"/>
        <v>613.05802968960859</v>
      </c>
      <c r="N9" s="158">
        <f t="shared" si="4"/>
        <v>60.941970310391412</v>
      </c>
      <c r="O9" s="158">
        <f t="shared" si="5"/>
        <v>674</v>
      </c>
      <c r="P9" s="158">
        <f t="shared" si="6"/>
        <v>674</v>
      </c>
      <c r="Q9" s="158"/>
      <c r="S9" s="30">
        <v>13</v>
      </c>
      <c r="T9" s="1" t="s">
        <v>41</v>
      </c>
      <c r="U9" s="122">
        <v>102</v>
      </c>
      <c r="V9" s="81">
        <v>6</v>
      </c>
      <c r="W9" s="122">
        <v>6</v>
      </c>
      <c r="X9" s="82">
        <v>6</v>
      </c>
      <c r="Y9" s="20">
        <f t="shared" si="7"/>
        <v>756</v>
      </c>
      <c r="Z9" s="44">
        <f>'liczba dni zwłoki'!$E$17</f>
        <v>90</v>
      </c>
      <c r="AA9" s="44">
        <f>'liczba dni zwłoki'!$F$17</f>
        <v>132</v>
      </c>
      <c r="AB9" s="43">
        <f t="shared" si="8"/>
        <v>41</v>
      </c>
      <c r="AC9" s="45">
        <f>'liczba dni zwłoki'!$H$17</f>
        <v>47</v>
      </c>
      <c r="AD9" s="45">
        <f>'liczba dni zwłoki'!$I$17</f>
        <v>130</v>
      </c>
      <c r="AE9" s="45">
        <f t="shared" si="9"/>
        <v>31</v>
      </c>
    </row>
    <row r="10" spans="1:31" ht="16.5" thickTop="1" thickBot="1" x14ac:dyDescent="0.3">
      <c r="A10" s="30">
        <v>4</v>
      </c>
      <c r="B10" s="1" t="s">
        <v>9</v>
      </c>
      <c r="C10" s="2">
        <v>109</v>
      </c>
      <c r="D10" s="2">
        <v>13</v>
      </c>
      <c r="E10" s="20">
        <f>C10*5+D10*9</f>
        <v>662</v>
      </c>
      <c r="F10" s="44">
        <f>'liczba dni zwłoki'!$E$8</f>
        <v>363</v>
      </c>
      <c r="G10" s="44">
        <f>'liczba dni zwłoki'!$F$8</f>
        <v>132</v>
      </c>
      <c r="H10" s="47">
        <f t="shared" si="0"/>
        <v>85</v>
      </c>
      <c r="I10" s="45">
        <f>'liczba dni zwłoki'!$H$8</f>
        <v>231</v>
      </c>
      <c r="J10" s="45">
        <f>'liczba dni zwłoki'!$I$8</f>
        <v>130</v>
      </c>
      <c r="K10" s="46">
        <f t="shared" si="1"/>
        <v>61</v>
      </c>
      <c r="L10" s="156">
        <f t="shared" si="2"/>
        <v>1.0921450151057401</v>
      </c>
      <c r="M10" s="157">
        <f t="shared" si="3"/>
        <v>606.14661134163214</v>
      </c>
      <c r="N10" s="158">
        <f t="shared" si="4"/>
        <v>55.853388658367862</v>
      </c>
      <c r="O10" s="158">
        <f t="shared" si="5"/>
        <v>662</v>
      </c>
      <c r="P10" s="158">
        <f t="shared" si="6"/>
        <v>662</v>
      </c>
      <c r="Q10" s="158"/>
      <c r="S10" s="30">
        <v>14</v>
      </c>
      <c r="T10" s="1" t="s">
        <v>42</v>
      </c>
      <c r="U10" s="122">
        <v>102</v>
      </c>
      <c r="V10" s="81">
        <v>6</v>
      </c>
      <c r="W10" s="122">
        <v>6</v>
      </c>
      <c r="X10" s="82">
        <v>6</v>
      </c>
      <c r="Y10" s="20">
        <f t="shared" si="7"/>
        <v>756</v>
      </c>
      <c r="Z10" s="44">
        <f>'liczba dni zwłoki'!$E$18</f>
        <v>58</v>
      </c>
      <c r="AA10" s="44">
        <f>'liczba dni zwłoki'!$F$18</f>
        <v>132</v>
      </c>
      <c r="AB10" s="43">
        <f t="shared" si="8"/>
        <v>34</v>
      </c>
      <c r="AC10" s="45">
        <f>'liczba dni zwłoki'!$H$18</f>
        <v>15</v>
      </c>
      <c r="AD10" s="45">
        <f>'liczba dni zwłoki'!$I$18</f>
        <v>130</v>
      </c>
      <c r="AE10" s="45">
        <f t="shared" si="9"/>
        <v>25</v>
      </c>
    </row>
    <row r="11" spans="1:31" ht="16.5" thickTop="1" thickBot="1" x14ac:dyDescent="0.3">
      <c r="A11" s="30">
        <v>5</v>
      </c>
      <c r="B11" s="1" t="s">
        <v>10</v>
      </c>
      <c r="C11" s="2">
        <v>109</v>
      </c>
      <c r="D11" s="2">
        <v>13</v>
      </c>
      <c r="E11" s="20">
        <f t="shared" ref="E11:E16" si="10">C11*5+D11*9</f>
        <v>662</v>
      </c>
      <c r="F11" s="44">
        <f>'liczba dni zwłoki'!$E$9</f>
        <v>330</v>
      </c>
      <c r="G11" s="44">
        <f>'liczba dni zwłoki'!$F$9</f>
        <v>132</v>
      </c>
      <c r="H11" s="47">
        <f t="shared" si="0"/>
        <v>79</v>
      </c>
      <c r="I11" s="45">
        <f>'liczba dni zwłoki'!$H$9</f>
        <v>198</v>
      </c>
      <c r="J11" s="45">
        <f>'liczba dni zwłoki'!$I$9</f>
        <v>130</v>
      </c>
      <c r="K11" s="46">
        <f t="shared" si="1"/>
        <v>55</v>
      </c>
      <c r="L11" s="156">
        <f t="shared" si="2"/>
        <v>1.0830815709969788</v>
      </c>
      <c r="M11" s="157">
        <f t="shared" si="3"/>
        <v>611.21896792189682</v>
      </c>
      <c r="N11" s="158">
        <f t="shared" si="4"/>
        <v>50.781032078103181</v>
      </c>
      <c r="O11" s="158">
        <f t="shared" si="5"/>
        <v>662</v>
      </c>
      <c r="P11" s="158">
        <f t="shared" si="6"/>
        <v>662</v>
      </c>
      <c r="Q11" s="158"/>
      <c r="S11" s="30">
        <v>15</v>
      </c>
      <c r="T11" s="1" t="s">
        <v>43</v>
      </c>
      <c r="U11" s="122">
        <v>102</v>
      </c>
      <c r="V11" s="81">
        <v>6</v>
      </c>
      <c r="W11" s="122">
        <v>6</v>
      </c>
      <c r="X11" s="82">
        <v>6</v>
      </c>
      <c r="Y11" s="20">
        <f t="shared" si="7"/>
        <v>756</v>
      </c>
      <c r="Z11" s="44">
        <f>'liczba dni zwłoki'!$E$19</f>
        <v>28</v>
      </c>
      <c r="AA11" s="44">
        <f>'liczba dni zwłoki'!$F$19</f>
        <v>132</v>
      </c>
      <c r="AB11" s="43">
        <f t="shared" si="8"/>
        <v>28</v>
      </c>
      <c r="AC11" s="45">
        <f>'liczba dni zwłoki'!$H$19</f>
        <v>0</v>
      </c>
      <c r="AD11" s="45">
        <f>'liczba dni zwłoki'!$I$19</f>
        <v>130</v>
      </c>
      <c r="AE11" s="45">
        <f t="shared" si="9"/>
        <v>22</v>
      </c>
    </row>
    <row r="12" spans="1:31" ht="16.5" thickTop="1" thickBot="1" x14ac:dyDescent="0.3">
      <c r="A12" s="30">
        <v>6</v>
      </c>
      <c r="B12" s="1" t="s">
        <v>11</v>
      </c>
      <c r="C12" s="2">
        <v>109</v>
      </c>
      <c r="D12" s="2">
        <v>13</v>
      </c>
      <c r="E12" s="20">
        <f t="shared" si="10"/>
        <v>662</v>
      </c>
      <c r="F12" s="44">
        <f>'liczba dni zwłoki'!$E$10</f>
        <v>302</v>
      </c>
      <c r="G12" s="44">
        <f>'liczba dni zwłoki'!$F$10</f>
        <v>132</v>
      </c>
      <c r="H12" s="47">
        <f t="shared" si="0"/>
        <v>74</v>
      </c>
      <c r="I12" s="45">
        <f>'liczba dni zwłoki'!$H$10</f>
        <v>170</v>
      </c>
      <c r="J12" s="45">
        <f>'liczba dni zwłoki'!$I$10</f>
        <v>130</v>
      </c>
      <c r="K12" s="46">
        <f t="shared" si="1"/>
        <v>50</v>
      </c>
      <c r="L12" s="156">
        <f>(E12+K12)/E12</f>
        <v>1.0755287009063443</v>
      </c>
      <c r="M12" s="157">
        <f t="shared" si="3"/>
        <v>615.51123595505624</v>
      </c>
      <c r="N12" s="158">
        <f t="shared" si="4"/>
        <v>46.488764044943764</v>
      </c>
      <c r="O12" s="158">
        <f t="shared" si="5"/>
        <v>662</v>
      </c>
      <c r="P12" s="158">
        <f t="shared" si="6"/>
        <v>662</v>
      </c>
      <c r="Q12" s="158"/>
      <c r="S12" s="30">
        <v>16</v>
      </c>
      <c r="T12" s="1" t="s">
        <v>188</v>
      </c>
      <c r="U12" s="122">
        <v>102</v>
      </c>
      <c r="V12" s="81">
        <v>6</v>
      </c>
      <c r="W12" s="122">
        <v>6</v>
      </c>
      <c r="X12" s="82">
        <v>6</v>
      </c>
      <c r="Y12" s="20">
        <f t="shared" si="7"/>
        <v>756</v>
      </c>
      <c r="Z12" s="44">
        <f>'liczba dni zwłoki'!$E$20</f>
        <v>0</v>
      </c>
      <c r="AA12" s="44">
        <f>'liczba dni zwłoki'!$F$20</f>
        <v>130</v>
      </c>
      <c r="AB12" s="43">
        <f t="shared" si="8"/>
        <v>22</v>
      </c>
      <c r="AC12" s="45">
        <f>'liczba dni zwłoki'!$H$20</f>
        <v>0</v>
      </c>
      <c r="AD12" s="45">
        <f>'liczba dni zwłoki'!$I$20</f>
        <v>129</v>
      </c>
      <c r="AE12" s="45">
        <f t="shared" si="9"/>
        <v>21</v>
      </c>
    </row>
    <row r="13" spans="1:31" ht="16.5" thickTop="1" thickBot="1" x14ac:dyDescent="0.3">
      <c r="A13" s="30">
        <v>7</v>
      </c>
      <c r="B13" s="1" t="s">
        <v>12</v>
      </c>
      <c r="C13" s="2">
        <v>109</v>
      </c>
      <c r="D13" s="2">
        <v>13</v>
      </c>
      <c r="E13" s="20">
        <f t="shared" si="10"/>
        <v>662</v>
      </c>
      <c r="F13" s="44">
        <f>'liczba dni zwłoki'!$E$11</f>
        <v>271</v>
      </c>
      <c r="G13" s="44">
        <f>'liczba dni zwłoki'!$F$11</f>
        <v>132</v>
      </c>
      <c r="H13" s="47">
        <f t="shared" si="0"/>
        <v>68</v>
      </c>
      <c r="I13" s="45">
        <f>'liczba dni zwłoki'!$H$11</f>
        <v>144</v>
      </c>
      <c r="J13" s="45">
        <f>'liczba dni zwłoki'!$I$11</f>
        <v>130</v>
      </c>
      <c r="K13" s="46">
        <f t="shared" si="1"/>
        <v>45</v>
      </c>
      <c r="L13" s="156">
        <f t="shared" ref="L13:L16" si="11">(E13+K13)/E13</f>
        <v>1.0679758308157099</v>
      </c>
      <c r="M13" s="157">
        <f t="shared" si="3"/>
        <v>619.86421499292794</v>
      </c>
      <c r="N13" s="158">
        <f t="shared" si="4"/>
        <v>42.135785007072059</v>
      </c>
      <c r="O13" s="158">
        <f t="shared" si="5"/>
        <v>662</v>
      </c>
      <c r="P13" s="158">
        <f t="shared" si="6"/>
        <v>662</v>
      </c>
      <c r="Q13" s="158"/>
      <c r="S13" s="30">
        <v>17</v>
      </c>
      <c r="T13" s="1" t="s">
        <v>189</v>
      </c>
      <c r="U13" s="122">
        <v>102</v>
      </c>
      <c r="V13" s="81">
        <v>6</v>
      </c>
      <c r="W13" s="122">
        <v>6</v>
      </c>
      <c r="X13" s="82">
        <v>6</v>
      </c>
      <c r="Y13" s="20">
        <f t="shared" si="7"/>
        <v>756</v>
      </c>
      <c r="Z13" s="44">
        <f>'liczba dni zwłoki'!$E$21</f>
        <v>0</v>
      </c>
      <c r="AA13" s="44">
        <f>'liczba dni zwłoki'!$F$21</f>
        <v>99</v>
      </c>
      <c r="AB13" s="43">
        <f t="shared" si="8"/>
        <v>16</v>
      </c>
      <c r="AC13" s="45">
        <f>'liczba dni zwłoki'!$H$21</f>
        <v>0</v>
      </c>
      <c r="AD13" s="45">
        <f>'liczba dni zwłoki'!$I$21</f>
        <v>99</v>
      </c>
      <c r="AE13" s="45">
        <f t="shared" si="9"/>
        <v>16</v>
      </c>
    </row>
    <row r="14" spans="1:31" ht="16.5" thickTop="1" thickBot="1" x14ac:dyDescent="0.3">
      <c r="A14" s="30">
        <v>8</v>
      </c>
      <c r="B14" s="1" t="s">
        <v>13</v>
      </c>
      <c r="C14" s="2">
        <v>110</v>
      </c>
      <c r="D14" s="2">
        <v>12</v>
      </c>
      <c r="E14" s="20">
        <f t="shared" si="10"/>
        <v>658</v>
      </c>
      <c r="F14" s="44">
        <f>'liczba dni zwłoki'!$E$12</f>
        <v>240</v>
      </c>
      <c r="G14" s="44">
        <f>'liczba dni zwłoki'!$F$12</f>
        <v>132</v>
      </c>
      <c r="H14" s="47">
        <f t="shared" si="0"/>
        <v>62</v>
      </c>
      <c r="I14" s="45">
        <f>'liczba dni zwłoki'!$H$12</f>
        <v>144</v>
      </c>
      <c r="J14" s="45">
        <f>'liczba dni zwłoki'!$I$12</f>
        <v>130</v>
      </c>
      <c r="K14" s="46">
        <f t="shared" si="1"/>
        <v>45</v>
      </c>
      <c r="L14" s="156">
        <f t="shared" si="11"/>
        <v>1.06838905775076</v>
      </c>
      <c r="M14" s="157">
        <f t="shared" si="3"/>
        <v>615.88051209103833</v>
      </c>
      <c r="N14" s="158">
        <f t="shared" si="4"/>
        <v>42.119487908961673</v>
      </c>
      <c r="O14" s="158">
        <f t="shared" si="5"/>
        <v>658</v>
      </c>
      <c r="P14" s="158">
        <f t="shared" si="6"/>
        <v>658</v>
      </c>
      <c r="Q14" s="158"/>
      <c r="S14" s="30">
        <v>18</v>
      </c>
      <c r="T14" s="1" t="s">
        <v>190</v>
      </c>
      <c r="U14" s="122">
        <v>102</v>
      </c>
      <c r="V14" s="81">
        <v>6</v>
      </c>
      <c r="W14" s="122">
        <v>6</v>
      </c>
      <c r="X14" s="82">
        <v>6</v>
      </c>
      <c r="Y14" s="20">
        <f t="shared" si="7"/>
        <v>756</v>
      </c>
      <c r="Z14" s="44">
        <f>'liczba dni zwłoki'!$E$22</f>
        <v>0</v>
      </c>
      <c r="AA14" s="44">
        <f>'liczba dni zwłoki'!$F$22</f>
        <v>69</v>
      </c>
      <c r="AB14" s="43">
        <f t="shared" si="8"/>
        <v>11</v>
      </c>
      <c r="AC14" s="45">
        <f>'liczba dni zwłoki'!$H$22</f>
        <v>0</v>
      </c>
      <c r="AD14" s="45">
        <f>'liczba dni zwłoki'!$I$22</f>
        <v>69</v>
      </c>
      <c r="AE14" s="45">
        <f t="shared" si="9"/>
        <v>11</v>
      </c>
    </row>
    <row r="15" spans="1:31" ht="16.5" thickTop="1" thickBot="1" x14ac:dyDescent="0.3">
      <c r="A15" s="30">
        <v>9</v>
      </c>
      <c r="B15" s="1" t="s">
        <v>14</v>
      </c>
      <c r="C15" s="2">
        <v>110</v>
      </c>
      <c r="D15" s="2">
        <v>12</v>
      </c>
      <c r="E15" s="20">
        <f t="shared" si="10"/>
        <v>658</v>
      </c>
      <c r="F15" s="44">
        <f>'liczba dni zwłoki'!$E$13</f>
        <v>212</v>
      </c>
      <c r="G15" s="44">
        <f>'liczba dni zwłoki'!$F$13</f>
        <v>132</v>
      </c>
      <c r="H15" s="47">
        <f t="shared" si="0"/>
        <v>57</v>
      </c>
      <c r="I15" s="45">
        <f>'liczba dni zwłoki'!$H$13</f>
        <v>144</v>
      </c>
      <c r="J15" s="45">
        <f>'liczba dni zwłoki'!$I$13</f>
        <v>130</v>
      </c>
      <c r="K15" s="46">
        <f t="shared" si="1"/>
        <v>45</v>
      </c>
      <c r="L15" s="156">
        <f t="shared" si="11"/>
        <v>1.06838905775076</v>
      </c>
      <c r="M15" s="157">
        <f t="shared" si="3"/>
        <v>615.88051209103833</v>
      </c>
      <c r="N15" s="158">
        <f t="shared" si="4"/>
        <v>42.119487908961673</v>
      </c>
      <c r="O15" s="158">
        <f t="shared" si="5"/>
        <v>658</v>
      </c>
      <c r="P15" s="158">
        <f t="shared" si="6"/>
        <v>658</v>
      </c>
      <c r="Q15" s="158"/>
      <c r="S15" s="30">
        <v>19</v>
      </c>
      <c r="T15" s="1" t="s">
        <v>240</v>
      </c>
      <c r="U15" s="17">
        <v>100</v>
      </c>
      <c r="V15" s="17">
        <v>6</v>
      </c>
      <c r="W15" s="2">
        <v>6</v>
      </c>
      <c r="X15" s="2">
        <v>6</v>
      </c>
      <c r="Y15" s="20">
        <f t="shared" si="7"/>
        <v>744</v>
      </c>
      <c r="Z15" s="44">
        <f>'liczba dni zwłoki'!$E$23</f>
        <v>0</v>
      </c>
      <c r="AA15" s="44">
        <f>'liczba dni zwłoki'!$F$23</f>
        <v>36</v>
      </c>
      <c r="AB15" s="43">
        <v>0</v>
      </c>
      <c r="AC15" s="45">
        <f>'liczba dni zwłoki'!$H$23</f>
        <v>0</v>
      </c>
      <c r="AD15" s="45">
        <f>'liczba dni zwłoki'!$I$23</f>
        <v>36</v>
      </c>
      <c r="AE15" s="45">
        <v>0</v>
      </c>
    </row>
    <row r="16" spans="1:31" ht="16.5" thickTop="1" thickBot="1" x14ac:dyDescent="0.3">
      <c r="A16" s="30">
        <v>10</v>
      </c>
      <c r="B16" s="1" t="s">
        <v>36</v>
      </c>
      <c r="C16" s="2">
        <v>110</v>
      </c>
      <c r="D16" s="22">
        <v>12</v>
      </c>
      <c r="E16" s="23">
        <f t="shared" si="10"/>
        <v>658</v>
      </c>
      <c r="F16" s="44">
        <f>'liczba dni zwłoki'!$E$14</f>
        <v>181</v>
      </c>
      <c r="G16" s="44">
        <f>'liczba dni zwłoki'!$F$14</f>
        <v>132</v>
      </c>
      <c r="H16" s="47">
        <f t="shared" si="0"/>
        <v>52</v>
      </c>
      <c r="I16" s="45">
        <f>'liczba dni zwłoki'!$H$14</f>
        <v>138</v>
      </c>
      <c r="J16" s="45">
        <f>'liczba dni zwłoki'!$I$14</f>
        <v>130</v>
      </c>
      <c r="K16" s="46">
        <f t="shared" si="1"/>
        <v>44</v>
      </c>
      <c r="L16" s="156">
        <f t="shared" si="11"/>
        <v>1.0668693009118542</v>
      </c>
      <c r="M16" s="157">
        <f t="shared" si="3"/>
        <v>616.75783475783476</v>
      </c>
      <c r="N16" s="158">
        <f t="shared" si="4"/>
        <v>41.242165242165242</v>
      </c>
      <c r="O16" s="158">
        <f t="shared" si="5"/>
        <v>658</v>
      </c>
      <c r="P16" s="158">
        <f>O16-Q16</f>
        <v>139.73996826049097</v>
      </c>
      <c r="Q16" s="158">
        <f>N17</f>
        <v>518.26003173950903</v>
      </c>
      <c r="X16" s="24" t="s">
        <v>47</v>
      </c>
      <c r="Y16" s="33">
        <f>SUM(Y7:Y15)</f>
        <v>6792</v>
      </c>
      <c r="Z16" s="33"/>
      <c r="AA16" s="33"/>
      <c r="AB16" s="34">
        <f>SUM(AB7:AB15)</f>
        <v>252</v>
      </c>
      <c r="AC16" s="34"/>
      <c r="AD16" s="34"/>
      <c r="AE16" s="34">
        <f>SUM(AE7:AE15)</f>
        <v>206</v>
      </c>
    </row>
    <row r="17" spans="1:31" ht="16.5" thickTop="1" thickBot="1" x14ac:dyDescent="0.3">
      <c r="A17" s="12"/>
      <c r="B17" s="13"/>
      <c r="C17" s="14"/>
      <c r="D17" s="24" t="s">
        <v>47</v>
      </c>
      <c r="E17" s="35">
        <f>SUM(E7:E16)</f>
        <v>6644</v>
      </c>
      <c r="F17" s="35"/>
      <c r="G17" s="35"/>
      <c r="H17" s="25">
        <f>SUM(H7:H16)</f>
        <v>770</v>
      </c>
      <c r="I17" s="25"/>
      <c r="J17" s="25"/>
      <c r="K17" s="25">
        <f t="shared" ref="K17" si="12">SUM(K7:K16)</f>
        <v>564</v>
      </c>
      <c r="L17" s="155"/>
      <c r="M17" s="159">
        <f>SUM(M7:M16)</f>
        <v>6125.739968260491</v>
      </c>
      <c r="N17" s="159">
        <f t="shared" si="4"/>
        <v>518.26003173950903</v>
      </c>
      <c r="O17" s="159">
        <f t="shared" si="5"/>
        <v>6644</v>
      </c>
      <c r="P17" s="159">
        <f>SUM(P7:P16)</f>
        <v>6125.739968260491</v>
      </c>
      <c r="Q17" s="159">
        <f>SUM(Q7:Q16)</f>
        <v>518.26003173950903</v>
      </c>
    </row>
    <row r="18" spans="1:31" ht="162" customHeight="1" thickTop="1" x14ac:dyDescent="0.25"/>
    <row r="19" spans="1:31" ht="18.75" x14ac:dyDescent="0.3">
      <c r="A19" s="198" t="s">
        <v>201</v>
      </c>
      <c r="B19" s="198"/>
      <c r="C19" s="198"/>
      <c r="D19" s="198"/>
      <c r="E19" s="198"/>
      <c r="F19" s="198"/>
      <c r="G19" s="198"/>
      <c r="H19" s="198"/>
      <c r="I19" s="198"/>
      <c r="J19" s="198"/>
      <c r="K19" s="198"/>
      <c r="L19" s="134"/>
      <c r="M19" s="134"/>
      <c r="N19" s="134"/>
      <c r="O19" s="134"/>
      <c r="P19" s="134"/>
      <c r="Q19" s="134"/>
      <c r="R19" s="132"/>
      <c r="S19" s="198" t="s">
        <v>201</v>
      </c>
      <c r="T19" s="198"/>
      <c r="U19" s="198"/>
      <c r="V19" s="198"/>
      <c r="W19" s="198"/>
      <c r="X19" s="198"/>
      <c r="Y19" s="198"/>
      <c r="Z19" s="198"/>
      <c r="AA19" s="198"/>
      <c r="AB19" s="198"/>
      <c r="AC19" s="198"/>
      <c r="AD19" s="198"/>
      <c r="AE19" s="198"/>
    </row>
    <row r="20" spans="1:31" ht="15.75" thickBot="1" x14ac:dyDescent="0.3">
      <c r="C20" s="127"/>
      <c r="D20" s="127"/>
      <c r="H20" s="11"/>
      <c r="I20" s="11"/>
      <c r="J20" s="11"/>
      <c r="K20" s="11"/>
      <c r="L20" s="11"/>
      <c r="M20" s="11"/>
      <c r="N20" s="11"/>
      <c r="O20" s="11"/>
      <c r="P20" s="11"/>
      <c r="Q20" s="11"/>
    </row>
    <row r="21" spans="1:31" ht="31.5" customHeight="1" thickTop="1" thickBot="1" x14ac:dyDescent="0.3">
      <c r="F21" s="187" t="s">
        <v>152</v>
      </c>
      <c r="G21" s="188"/>
      <c r="H21" s="189"/>
      <c r="I21" s="174" t="s">
        <v>151</v>
      </c>
      <c r="J21" s="175"/>
      <c r="K21" s="176"/>
      <c r="L21" s="153"/>
      <c r="M21" s="153"/>
      <c r="N21" s="153"/>
      <c r="O21" s="153"/>
      <c r="P21" s="153"/>
      <c r="Q21" s="153"/>
      <c r="Z21" s="187" t="s">
        <v>152</v>
      </c>
      <c r="AA21" s="188"/>
      <c r="AB21" s="189"/>
      <c r="AC21" s="174" t="s">
        <v>151</v>
      </c>
      <c r="AD21" s="175"/>
      <c r="AE21" s="176"/>
    </row>
    <row r="22" spans="1:31" ht="47.25" customHeight="1" thickTop="1" thickBot="1" x14ac:dyDescent="0.3">
      <c r="A22" s="177" t="s">
        <v>0</v>
      </c>
      <c r="B22" s="179" t="s">
        <v>1</v>
      </c>
      <c r="C22" s="183" t="s">
        <v>2</v>
      </c>
      <c r="D22" s="184"/>
      <c r="E22" s="181" t="s">
        <v>3</v>
      </c>
      <c r="F22" s="190" t="s">
        <v>38</v>
      </c>
      <c r="G22" s="191"/>
      <c r="H22" s="185" t="s">
        <v>37</v>
      </c>
      <c r="I22" s="192" t="s">
        <v>150</v>
      </c>
      <c r="J22" s="193"/>
      <c r="K22" s="173" t="s">
        <v>48</v>
      </c>
      <c r="L22" s="166" t="s">
        <v>243</v>
      </c>
      <c r="M22" s="168" t="s">
        <v>241</v>
      </c>
      <c r="N22" s="168" t="s">
        <v>185</v>
      </c>
      <c r="O22" s="168" t="s">
        <v>183</v>
      </c>
      <c r="P22" s="168" t="s">
        <v>244</v>
      </c>
      <c r="Q22" s="168" t="s">
        <v>245</v>
      </c>
      <c r="S22" s="177" t="s">
        <v>0</v>
      </c>
      <c r="T22" s="179" t="s">
        <v>1</v>
      </c>
      <c r="U22" s="194" t="s">
        <v>2</v>
      </c>
      <c r="V22" s="195"/>
      <c r="W22" s="195"/>
      <c r="X22" s="196"/>
      <c r="Y22" s="181" t="s">
        <v>3</v>
      </c>
      <c r="Z22" s="197" t="s">
        <v>38</v>
      </c>
      <c r="AA22" s="197"/>
      <c r="AB22" s="185" t="s">
        <v>37</v>
      </c>
      <c r="AC22" s="192" t="s">
        <v>150</v>
      </c>
      <c r="AD22" s="193"/>
      <c r="AE22" s="171" t="s">
        <v>48</v>
      </c>
    </row>
    <row r="23" spans="1:31" ht="17.25" customHeight="1" thickTop="1" thickBot="1" x14ac:dyDescent="0.3">
      <c r="A23" s="178"/>
      <c r="B23" s="180"/>
      <c r="C23" s="19" t="s">
        <v>4</v>
      </c>
      <c r="D23" s="19" t="s">
        <v>5</v>
      </c>
      <c r="E23" s="182"/>
      <c r="F23" s="78" t="s">
        <v>197</v>
      </c>
      <c r="G23" s="78" t="s">
        <v>198</v>
      </c>
      <c r="H23" s="186"/>
      <c r="I23" s="80" t="s">
        <v>197</v>
      </c>
      <c r="J23" s="79" t="s">
        <v>198</v>
      </c>
      <c r="K23" s="173"/>
      <c r="L23" s="167"/>
      <c r="M23" s="169"/>
      <c r="N23" s="169"/>
      <c r="O23" s="169"/>
      <c r="P23" s="169"/>
      <c r="Q23" s="169"/>
      <c r="S23" s="178"/>
      <c r="T23" s="180"/>
      <c r="U23" s="28" t="s">
        <v>44</v>
      </c>
      <c r="V23" s="19" t="s">
        <v>4</v>
      </c>
      <c r="W23" s="29" t="s">
        <v>45</v>
      </c>
      <c r="X23" s="19" t="s">
        <v>5</v>
      </c>
      <c r="Y23" s="182"/>
      <c r="Z23" s="78" t="s">
        <v>197</v>
      </c>
      <c r="AA23" s="126" t="s">
        <v>198</v>
      </c>
      <c r="AB23" s="186"/>
      <c r="AC23" s="79" t="s">
        <v>197</v>
      </c>
      <c r="AD23" s="80" t="s">
        <v>198</v>
      </c>
      <c r="AE23" s="172"/>
    </row>
    <row r="24" spans="1:31" ht="16.5" thickTop="1" thickBot="1" x14ac:dyDescent="0.3">
      <c r="A24" s="30">
        <v>1</v>
      </c>
      <c r="B24" s="1" t="s">
        <v>6</v>
      </c>
      <c r="C24" s="2">
        <v>53</v>
      </c>
      <c r="D24" s="2">
        <v>1</v>
      </c>
      <c r="E24" s="20">
        <f>C24*5+D24*9</f>
        <v>274</v>
      </c>
      <c r="F24" s="44">
        <f>'liczba dni zwłoki'!$E$5</f>
        <v>455</v>
      </c>
      <c r="G24" s="44">
        <f>'liczba dni zwłoki'!$F$5</f>
        <v>132</v>
      </c>
      <c r="H24" s="47">
        <f>ROUND(((E24*0.1*F24)/365)+((E24*0.08*G24)/365),0)</f>
        <v>42</v>
      </c>
      <c r="I24" s="45">
        <f>'liczba dni zwłoki'!$H$5</f>
        <v>323</v>
      </c>
      <c r="J24" s="45">
        <f>'liczba dni zwłoki'!$I$5</f>
        <v>130</v>
      </c>
      <c r="K24" s="46">
        <f>ROUND((((E24*0.1*I24)/365)+((E24*0.08*J24)/365)),0)</f>
        <v>32</v>
      </c>
      <c r="L24" s="156">
        <f>(E24+K24)/E24</f>
        <v>1.1167883211678833</v>
      </c>
      <c r="M24" s="157">
        <f>E24/L24</f>
        <v>245.34640522875816</v>
      </c>
      <c r="N24" s="158">
        <f>E24-M24</f>
        <v>28.653594771241842</v>
      </c>
      <c r="O24" s="158">
        <f>M24+N24</f>
        <v>274</v>
      </c>
      <c r="P24" s="158">
        <f>O24</f>
        <v>274</v>
      </c>
      <c r="Q24" s="158"/>
      <c r="S24" s="30">
        <v>11</v>
      </c>
      <c r="T24" s="1" t="s">
        <v>39</v>
      </c>
      <c r="U24" s="122">
        <v>53</v>
      </c>
      <c r="V24" s="81">
        <v>0</v>
      </c>
      <c r="W24" s="122">
        <v>1</v>
      </c>
      <c r="X24" s="82">
        <v>0</v>
      </c>
      <c r="Y24" s="20">
        <f>U24*6+V24*5+W24*10+X24*9</f>
        <v>328</v>
      </c>
      <c r="Z24" s="44">
        <f>'liczba dni zwłoki'!$E$15</f>
        <v>149</v>
      </c>
      <c r="AA24" s="44">
        <f>'liczba dni zwłoki'!$F$15</f>
        <v>132</v>
      </c>
      <c r="AB24" s="43">
        <f>ROUND((((Y24*0.1*Z24)/365)+((Y24*0.08*AA24)/365)),0)</f>
        <v>23</v>
      </c>
      <c r="AC24" s="45">
        <f>'liczba dni zwłoki'!$H$15</f>
        <v>106</v>
      </c>
      <c r="AD24" s="45">
        <f>'liczba dni zwłoki'!$I$15</f>
        <v>130</v>
      </c>
      <c r="AE24" s="45">
        <f>ROUND((((Y24*0.1*AC24)/365)+((Y24*0.08*AD24)/365)),0)</f>
        <v>19</v>
      </c>
    </row>
    <row r="25" spans="1:31" ht="16.5" thickTop="1" thickBot="1" x14ac:dyDescent="0.3">
      <c r="A25" s="30">
        <v>2</v>
      </c>
      <c r="B25" s="1" t="s">
        <v>7</v>
      </c>
      <c r="C25" s="2">
        <v>53</v>
      </c>
      <c r="D25" s="2">
        <v>1</v>
      </c>
      <c r="E25" s="20">
        <f>+C25*5+D25*9</f>
        <v>274</v>
      </c>
      <c r="F25" s="44">
        <f>'liczba dni zwłoki'!$E$6</f>
        <v>422</v>
      </c>
      <c r="G25" s="44">
        <f>'liczba dni zwłoki'!$F$6</f>
        <v>132</v>
      </c>
      <c r="H25" s="47">
        <f t="shared" ref="H25:H33" si="13">ROUND(((E25*0.1*F25)/365)+((E25*0.08*G25)/365),0)</f>
        <v>40</v>
      </c>
      <c r="I25" s="45">
        <f>'liczba dni zwłoki'!$H$6</f>
        <v>290</v>
      </c>
      <c r="J25" s="45">
        <f>'liczba dni zwłoki'!$I$6</f>
        <v>130</v>
      </c>
      <c r="K25" s="46">
        <f t="shared" ref="K25:K33" si="14">ROUND((((E25*0.1*I25)/365)+((E25*0.08*J25)/365)),0)</f>
        <v>30</v>
      </c>
      <c r="L25" s="156">
        <f t="shared" ref="L25:L28" si="15">(E25+K25)/E25</f>
        <v>1.1094890510948905</v>
      </c>
      <c r="M25" s="157">
        <f t="shared" ref="M25:M33" si="16">E25/L25</f>
        <v>246.96052631578948</v>
      </c>
      <c r="N25" s="158">
        <f t="shared" ref="N25:N34" si="17">E25-M25</f>
        <v>27.03947368421052</v>
      </c>
      <c r="O25" s="158">
        <f t="shared" ref="O25:O34" si="18">M25+N25</f>
        <v>274</v>
      </c>
      <c r="P25" s="158">
        <f t="shared" ref="P25:P32" si="19">O25</f>
        <v>274</v>
      </c>
      <c r="Q25" s="158"/>
      <c r="S25" s="30">
        <v>12</v>
      </c>
      <c r="T25" s="1" t="s">
        <v>40</v>
      </c>
      <c r="U25" s="122">
        <v>53</v>
      </c>
      <c r="V25" s="81">
        <v>0</v>
      </c>
      <c r="W25" s="122">
        <v>1</v>
      </c>
      <c r="X25" s="82">
        <v>0</v>
      </c>
      <c r="Y25" s="20">
        <f t="shared" ref="Y25:Y32" si="20">U25*6+V25*5+W25*10+X25*9</f>
        <v>328</v>
      </c>
      <c r="Z25" s="44">
        <f>'liczba dni zwłoki'!$E$16</f>
        <v>120</v>
      </c>
      <c r="AA25" s="44">
        <f>'liczba dni zwłoki'!$F$16</f>
        <v>132</v>
      </c>
      <c r="AB25" s="43">
        <f t="shared" ref="AB25:AB29" si="21">ROUND((((Y25*0.1*Z25)/365)+((Y25*0.08*AA25)/365)),0)</f>
        <v>20</v>
      </c>
      <c r="AC25" s="45">
        <f>'liczba dni zwłoki'!$H$16</f>
        <v>77</v>
      </c>
      <c r="AD25" s="45">
        <f>'liczba dni zwłoki'!$I$16</f>
        <v>130</v>
      </c>
      <c r="AE25" s="45">
        <f t="shared" ref="AE25:AE29" si="22">ROUND((((Y25*0.1*AC25)/365)+((Y25*0.08*AD25)/365)),0)</f>
        <v>16</v>
      </c>
    </row>
    <row r="26" spans="1:31" ht="16.5" thickTop="1" thickBot="1" x14ac:dyDescent="0.3">
      <c r="A26" s="30">
        <v>3</v>
      </c>
      <c r="B26" s="1" t="s">
        <v>8</v>
      </c>
      <c r="C26" s="2">
        <v>53</v>
      </c>
      <c r="D26" s="2">
        <v>1</v>
      </c>
      <c r="E26" s="20">
        <f>C26*5+D26*9</f>
        <v>274</v>
      </c>
      <c r="F26" s="44">
        <f>'liczba dni zwłoki'!$E$7</f>
        <v>393</v>
      </c>
      <c r="G26" s="44">
        <f>'liczba dni zwłoki'!$F$7</f>
        <v>132</v>
      </c>
      <c r="H26" s="47">
        <f t="shared" si="13"/>
        <v>37</v>
      </c>
      <c r="I26" s="45">
        <f>'liczba dni zwłoki'!$H$7</f>
        <v>261</v>
      </c>
      <c r="J26" s="45">
        <f>'liczba dni zwłoki'!$I$7</f>
        <v>130</v>
      </c>
      <c r="K26" s="46">
        <f t="shared" si="14"/>
        <v>27</v>
      </c>
      <c r="L26" s="156">
        <f t="shared" si="15"/>
        <v>1.0985401459854014</v>
      </c>
      <c r="M26" s="157">
        <f t="shared" si="16"/>
        <v>249.42192691029902</v>
      </c>
      <c r="N26" s="158">
        <f t="shared" si="17"/>
        <v>24.578073089700979</v>
      </c>
      <c r="O26" s="158">
        <f t="shared" si="18"/>
        <v>274</v>
      </c>
      <c r="P26" s="158">
        <f t="shared" si="19"/>
        <v>274</v>
      </c>
      <c r="Q26" s="158"/>
      <c r="S26" s="30">
        <v>13</v>
      </c>
      <c r="T26" s="1" t="s">
        <v>41</v>
      </c>
      <c r="U26" s="122">
        <v>53</v>
      </c>
      <c r="V26" s="81">
        <v>0</v>
      </c>
      <c r="W26" s="122">
        <v>1</v>
      </c>
      <c r="X26" s="82">
        <v>0</v>
      </c>
      <c r="Y26" s="20">
        <f t="shared" si="20"/>
        <v>328</v>
      </c>
      <c r="Z26" s="44">
        <f>'liczba dni zwłoki'!$E$17</f>
        <v>90</v>
      </c>
      <c r="AA26" s="44">
        <f>'liczba dni zwłoki'!$F$17</f>
        <v>132</v>
      </c>
      <c r="AB26" s="43">
        <f t="shared" si="21"/>
        <v>18</v>
      </c>
      <c r="AC26" s="45">
        <f>'liczba dni zwłoki'!$H$17</f>
        <v>47</v>
      </c>
      <c r="AD26" s="45">
        <f>'liczba dni zwłoki'!$I$17</f>
        <v>130</v>
      </c>
      <c r="AE26" s="45">
        <f t="shared" si="22"/>
        <v>14</v>
      </c>
    </row>
    <row r="27" spans="1:31" ht="16.5" thickTop="1" thickBot="1" x14ac:dyDescent="0.3">
      <c r="A27" s="30">
        <v>4</v>
      </c>
      <c r="B27" s="1" t="s">
        <v>9</v>
      </c>
      <c r="C27" s="2">
        <v>53</v>
      </c>
      <c r="D27" s="2">
        <v>1</v>
      </c>
      <c r="E27" s="20">
        <f>C27*5+D27*9</f>
        <v>274</v>
      </c>
      <c r="F27" s="44">
        <f>'liczba dni zwłoki'!$E$8</f>
        <v>363</v>
      </c>
      <c r="G27" s="44">
        <f>'liczba dni zwłoki'!$F$8</f>
        <v>132</v>
      </c>
      <c r="H27" s="47">
        <f t="shared" si="13"/>
        <v>35</v>
      </c>
      <c r="I27" s="45">
        <f>'liczba dni zwłoki'!$H$8</f>
        <v>231</v>
      </c>
      <c r="J27" s="45">
        <f>'liczba dni zwłoki'!$I$8</f>
        <v>130</v>
      </c>
      <c r="K27" s="46">
        <f t="shared" si="14"/>
        <v>25</v>
      </c>
      <c r="L27" s="156">
        <f t="shared" si="15"/>
        <v>1.0912408759124088</v>
      </c>
      <c r="M27" s="157">
        <f t="shared" si="16"/>
        <v>251.09030100334448</v>
      </c>
      <c r="N27" s="158">
        <f t="shared" si="17"/>
        <v>22.909698996655521</v>
      </c>
      <c r="O27" s="158">
        <f t="shared" si="18"/>
        <v>274</v>
      </c>
      <c r="P27" s="158">
        <f t="shared" si="19"/>
        <v>274</v>
      </c>
      <c r="Q27" s="158"/>
      <c r="S27" s="30">
        <v>14</v>
      </c>
      <c r="T27" s="1" t="s">
        <v>42</v>
      </c>
      <c r="U27" s="122">
        <v>53</v>
      </c>
      <c r="V27" s="81">
        <v>0</v>
      </c>
      <c r="W27" s="122">
        <v>1</v>
      </c>
      <c r="X27" s="82">
        <v>0</v>
      </c>
      <c r="Y27" s="20">
        <f t="shared" si="20"/>
        <v>328</v>
      </c>
      <c r="Z27" s="44">
        <f>'liczba dni zwłoki'!$E$18</f>
        <v>58</v>
      </c>
      <c r="AA27" s="44">
        <f>'liczba dni zwłoki'!$F$18</f>
        <v>132</v>
      </c>
      <c r="AB27" s="43">
        <f t="shared" si="21"/>
        <v>15</v>
      </c>
      <c r="AC27" s="45">
        <f>'liczba dni zwłoki'!$H$18</f>
        <v>15</v>
      </c>
      <c r="AD27" s="45">
        <f>'liczba dni zwłoki'!$I$18</f>
        <v>130</v>
      </c>
      <c r="AE27" s="45">
        <f t="shared" si="22"/>
        <v>11</v>
      </c>
    </row>
    <row r="28" spans="1:31" ht="16.5" thickTop="1" thickBot="1" x14ac:dyDescent="0.3">
      <c r="A28" s="30">
        <v>5</v>
      </c>
      <c r="B28" s="1" t="s">
        <v>10</v>
      </c>
      <c r="C28" s="2">
        <v>53</v>
      </c>
      <c r="D28" s="2">
        <v>1</v>
      </c>
      <c r="E28" s="20">
        <f t="shared" ref="E28:E33" si="23">C28*5+D28*9</f>
        <v>274</v>
      </c>
      <c r="F28" s="44">
        <f>'liczba dni zwłoki'!$E$9</f>
        <v>330</v>
      </c>
      <c r="G28" s="44">
        <f>'liczba dni zwłoki'!$F$9</f>
        <v>132</v>
      </c>
      <c r="H28" s="47">
        <f t="shared" si="13"/>
        <v>33</v>
      </c>
      <c r="I28" s="45">
        <f>'liczba dni zwłoki'!$H$9</f>
        <v>198</v>
      </c>
      <c r="J28" s="45">
        <f>'liczba dni zwłoki'!$I$9</f>
        <v>130</v>
      </c>
      <c r="K28" s="46">
        <f t="shared" si="14"/>
        <v>23</v>
      </c>
      <c r="L28" s="156">
        <f t="shared" si="15"/>
        <v>1.083941605839416</v>
      </c>
      <c r="M28" s="157">
        <f t="shared" si="16"/>
        <v>252.7811447811448</v>
      </c>
      <c r="N28" s="158">
        <f t="shared" si="17"/>
        <v>21.218855218855197</v>
      </c>
      <c r="O28" s="158">
        <f t="shared" si="18"/>
        <v>274</v>
      </c>
      <c r="P28" s="158">
        <f t="shared" si="19"/>
        <v>274</v>
      </c>
      <c r="Q28" s="158"/>
      <c r="S28" s="30">
        <v>15</v>
      </c>
      <c r="T28" s="1" t="s">
        <v>43</v>
      </c>
      <c r="U28" s="122">
        <v>53</v>
      </c>
      <c r="V28" s="81">
        <v>0</v>
      </c>
      <c r="W28" s="122">
        <v>1</v>
      </c>
      <c r="X28" s="82">
        <v>0</v>
      </c>
      <c r="Y28" s="20">
        <f t="shared" si="20"/>
        <v>328</v>
      </c>
      <c r="Z28" s="44">
        <f>'liczba dni zwłoki'!$E$19</f>
        <v>28</v>
      </c>
      <c r="AA28" s="44">
        <f>'liczba dni zwłoki'!$F$19</f>
        <v>132</v>
      </c>
      <c r="AB28" s="43">
        <f t="shared" si="21"/>
        <v>12</v>
      </c>
      <c r="AC28" s="45">
        <f>'liczba dni zwłoki'!$H$19</f>
        <v>0</v>
      </c>
      <c r="AD28" s="45">
        <f>'liczba dni zwłoki'!$I$19</f>
        <v>130</v>
      </c>
      <c r="AE28" s="45">
        <f t="shared" si="22"/>
        <v>9</v>
      </c>
    </row>
    <row r="29" spans="1:31" ht="16.5" thickTop="1" thickBot="1" x14ac:dyDescent="0.3">
      <c r="A29" s="30">
        <v>6</v>
      </c>
      <c r="B29" s="1" t="s">
        <v>11</v>
      </c>
      <c r="C29" s="2">
        <v>53</v>
      </c>
      <c r="D29" s="2">
        <v>1</v>
      </c>
      <c r="E29" s="20">
        <f t="shared" si="23"/>
        <v>274</v>
      </c>
      <c r="F29" s="44">
        <f>'liczba dni zwłoki'!$E$10</f>
        <v>302</v>
      </c>
      <c r="G29" s="44">
        <f>'liczba dni zwłoki'!$F$10</f>
        <v>132</v>
      </c>
      <c r="H29" s="47">
        <f t="shared" si="13"/>
        <v>31</v>
      </c>
      <c r="I29" s="45">
        <f>'liczba dni zwłoki'!$H$10</f>
        <v>170</v>
      </c>
      <c r="J29" s="45">
        <f>'liczba dni zwłoki'!$I$10</f>
        <v>130</v>
      </c>
      <c r="K29" s="46">
        <f t="shared" si="14"/>
        <v>21</v>
      </c>
      <c r="L29" s="156">
        <f>(E29+K29)/E29</f>
        <v>1.0766423357664234</v>
      </c>
      <c r="M29" s="157">
        <f t="shared" si="16"/>
        <v>254.49491525423727</v>
      </c>
      <c r="N29" s="158">
        <f t="shared" si="17"/>
        <v>19.50508474576273</v>
      </c>
      <c r="O29" s="158">
        <f t="shared" si="18"/>
        <v>274</v>
      </c>
      <c r="P29" s="158">
        <f t="shared" si="19"/>
        <v>274</v>
      </c>
      <c r="Q29" s="158"/>
      <c r="S29" s="30">
        <v>16</v>
      </c>
      <c r="T29" s="1" t="s">
        <v>188</v>
      </c>
      <c r="U29" s="122">
        <v>53</v>
      </c>
      <c r="V29" s="81">
        <v>0</v>
      </c>
      <c r="W29" s="122">
        <v>1</v>
      </c>
      <c r="X29" s="82">
        <v>0</v>
      </c>
      <c r="Y29" s="20">
        <f t="shared" si="20"/>
        <v>328</v>
      </c>
      <c r="Z29" s="44">
        <f>'liczba dni zwłoki'!$E$20</f>
        <v>0</v>
      </c>
      <c r="AA29" s="44">
        <f>'liczba dni zwłoki'!$F$20</f>
        <v>130</v>
      </c>
      <c r="AB29" s="43">
        <f t="shared" si="21"/>
        <v>9</v>
      </c>
      <c r="AC29" s="45">
        <f>'liczba dni zwłoki'!$H$20</f>
        <v>0</v>
      </c>
      <c r="AD29" s="45">
        <f>'liczba dni zwłoki'!$I$20</f>
        <v>129</v>
      </c>
      <c r="AE29" s="45">
        <f t="shared" si="22"/>
        <v>9</v>
      </c>
    </row>
    <row r="30" spans="1:31" ht="16.5" thickTop="1" thickBot="1" x14ac:dyDescent="0.3">
      <c r="A30" s="30">
        <v>7</v>
      </c>
      <c r="B30" s="1" t="s">
        <v>12</v>
      </c>
      <c r="C30" s="2">
        <v>53</v>
      </c>
      <c r="D30" s="2">
        <v>1</v>
      </c>
      <c r="E30" s="20">
        <f t="shared" si="23"/>
        <v>274</v>
      </c>
      <c r="F30" s="44">
        <f>'liczba dni zwłoki'!$E$11</f>
        <v>271</v>
      </c>
      <c r="G30" s="44">
        <f>'liczba dni zwłoki'!$F$11</f>
        <v>132</v>
      </c>
      <c r="H30" s="47">
        <f t="shared" si="13"/>
        <v>28</v>
      </c>
      <c r="I30" s="45">
        <f>'liczba dni zwłoki'!$H$11</f>
        <v>144</v>
      </c>
      <c r="J30" s="45">
        <f>'liczba dni zwłoki'!$I$11</f>
        <v>130</v>
      </c>
      <c r="K30" s="46">
        <f t="shared" si="14"/>
        <v>19</v>
      </c>
      <c r="L30" s="156">
        <f t="shared" ref="L30:L33" si="24">(E30+K30)/E30</f>
        <v>1.0693430656934306</v>
      </c>
      <c r="M30" s="157">
        <f t="shared" si="16"/>
        <v>256.23208191126281</v>
      </c>
      <c r="N30" s="158">
        <f t="shared" si="17"/>
        <v>17.76791808873719</v>
      </c>
      <c r="O30" s="158">
        <f t="shared" si="18"/>
        <v>274</v>
      </c>
      <c r="P30" s="158">
        <f t="shared" si="19"/>
        <v>274</v>
      </c>
      <c r="Q30" s="158"/>
      <c r="S30" s="30">
        <v>17</v>
      </c>
      <c r="T30" s="1" t="s">
        <v>189</v>
      </c>
      <c r="U30" s="122">
        <v>53</v>
      </c>
      <c r="V30" s="81">
        <v>0</v>
      </c>
      <c r="W30" s="122">
        <v>1</v>
      </c>
      <c r="X30" s="82">
        <v>0</v>
      </c>
      <c r="Y30" s="20">
        <f t="shared" si="20"/>
        <v>328</v>
      </c>
      <c r="Z30" s="44">
        <f>'liczba dni zwłoki'!$E$21</f>
        <v>0</v>
      </c>
      <c r="AA30" s="44">
        <f>'liczba dni zwłoki'!$F$21</f>
        <v>99</v>
      </c>
      <c r="AB30" s="43">
        <v>0</v>
      </c>
      <c r="AC30" s="45">
        <f>'liczba dni zwłoki'!$H$21</f>
        <v>0</v>
      </c>
      <c r="AD30" s="45">
        <f>'liczba dni zwłoki'!$I$21</f>
        <v>99</v>
      </c>
      <c r="AE30" s="45">
        <v>0</v>
      </c>
    </row>
    <row r="31" spans="1:31" ht="16.5" thickTop="1" thickBot="1" x14ac:dyDescent="0.3">
      <c r="A31" s="30">
        <v>8</v>
      </c>
      <c r="B31" s="1" t="s">
        <v>13</v>
      </c>
      <c r="C31" s="2">
        <v>53</v>
      </c>
      <c r="D31" s="2">
        <v>1</v>
      </c>
      <c r="E31" s="20">
        <f t="shared" si="23"/>
        <v>274</v>
      </c>
      <c r="F31" s="44">
        <f>'liczba dni zwłoki'!$E$12</f>
        <v>240</v>
      </c>
      <c r="G31" s="44">
        <f>'liczba dni zwłoki'!$F$12</f>
        <v>132</v>
      </c>
      <c r="H31" s="47">
        <f t="shared" si="13"/>
        <v>26</v>
      </c>
      <c r="I31" s="45">
        <f>'liczba dni zwłoki'!$H$12</f>
        <v>144</v>
      </c>
      <c r="J31" s="45">
        <f>'liczba dni zwłoki'!$I$12</f>
        <v>130</v>
      </c>
      <c r="K31" s="46">
        <f t="shared" si="14"/>
        <v>19</v>
      </c>
      <c r="L31" s="156">
        <f t="shared" si="24"/>
        <v>1.0693430656934306</v>
      </c>
      <c r="M31" s="157">
        <f t="shared" si="16"/>
        <v>256.23208191126281</v>
      </c>
      <c r="N31" s="158">
        <f t="shared" si="17"/>
        <v>17.76791808873719</v>
      </c>
      <c r="O31" s="158">
        <f t="shared" si="18"/>
        <v>274</v>
      </c>
      <c r="P31" s="158">
        <f t="shared" si="19"/>
        <v>274</v>
      </c>
      <c r="Q31" s="158"/>
      <c r="S31" s="30">
        <v>18</v>
      </c>
      <c r="T31" s="1" t="s">
        <v>190</v>
      </c>
      <c r="U31" s="122">
        <v>53</v>
      </c>
      <c r="V31" s="81">
        <v>0</v>
      </c>
      <c r="W31" s="122">
        <v>1</v>
      </c>
      <c r="X31" s="82">
        <v>0</v>
      </c>
      <c r="Y31" s="20">
        <f t="shared" si="20"/>
        <v>328</v>
      </c>
      <c r="Z31" s="44">
        <f>'liczba dni zwłoki'!$E$22</f>
        <v>0</v>
      </c>
      <c r="AA31" s="44">
        <f>'liczba dni zwłoki'!$F$22</f>
        <v>69</v>
      </c>
      <c r="AB31" s="43">
        <v>0</v>
      </c>
      <c r="AC31" s="45">
        <f>'liczba dni zwłoki'!$H$22</f>
        <v>0</v>
      </c>
      <c r="AD31" s="45">
        <f>'liczba dni zwłoki'!$I$22</f>
        <v>69</v>
      </c>
      <c r="AE31" s="45">
        <v>0</v>
      </c>
    </row>
    <row r="32" spans="1:31" ht="16.5" thickTop="1" thickBot="1" x14ac:dyDescent="0.3">
      <c r="A32" s="30">
        <v>9</v>
      </c>
      <c r="B32" s="1" t="s">
        <v>14</v>
      </c>
      <c r="C32" s="2">
        <v>53</v>
      </c>
      <c r="D32" s="2">
        <v>1</v>
      </c>
      <c r="E32" s="20">
        <f t="shared" si="23"/>
        <v>274</v>
      </c>
      <c r="F32" s="44">
        <f>'liczba dni zwłoki'!$E$13</f>
        <v>212</v>
      </c>
      <c r="G32" s="44">
        <f>'liczba dni zwłoki'!$F$13</f>
        <v>132</v>
      </c>
      <c r="H32" s="47">
        <f t="shared" si="13"/>
        <v>24</v>
      </c>
      <c r="I32" s="45">
        <f>'liczba dni zwłoki'!$H$13</f>
        <v>144</v>
      </c>
      <c r="J32" s="45">
        <f>'liczba dni zwłoki'!$I$13</f>
        <v>130</v>
      </c>
      <c r="K32" s="46">
        <f t="shared" si="14"/>
        <v>19</v>
      </c>
      <c r="L32" s="156">
        <f t="shared" si="24"/>
        <v>1.0693430656934306</v>
      </c>
      <c r="M32" s="157">
        <f t="shared" si="16"/>
        <v>256.23208191126281</v>
      </c>
      <c r="N32" s="158">
        <f t="shared" si="17"/>
        <v>17.76791808873719</v>
      </c>
      <c r="O32" s="158">
        <f t="shared" si="18"/>
        <v>274</v>
      </c>
      <c r="P32" s="158">
        <f t="shared" si="19"/>
        <v>274</v>
      </c>
      <c r="Q32" s="158"/>
      <c r="S32" s="30">
        <v>19</v>
      </c>
      <c r="T32" s="1" t="s">
        <v>240</v>
      </c>
      <c r="U32" s="17">
        <v>53</v>
      </c>
      <c r="V32" s="17">
        <v>0</v>
      </c>
      <c r="W32" s="2">
        <v>1</v>
      </c>
      <c r="X32" s="2">
        <v>0</v>
      </c>
      <c r="Y32" s="20">
        <f t="shared" si="20"/>
        <v>328</v>
      </c>
      <c r="Z32" s="44">
        <f>'liczba dni zwłoki'!$E$23</f>
        <v>0</v>
      </c>
      <c r="AA32" s="44">
        <f>'liczba dni zwłoki'!$F$23</f>
        <v>36</v>
      </c>
      <c r="AB32" s="43">
        <v>0</v>
      </c>
      <c r="AC32" s="45">
        <f>'liczba dni zwłoki'!$H$23</f>
        <v>0</v>
      </c>
      <c r="AD32" s="45">
        <f>'liczba dni zwłoki'!$I$23</f>
        <v>36</v>
      </c>
      <c r="AE32" s="45">
        <v>0</v>
      </c>
    </row>
    <row r="33" spans="1:31" ht="16.5" thickTop="1" thickBot="1" x14ac:dyDescent="0.3">
      <c r="A33" s="30">
        <v>10</v>
      </c>
      <c r="B33" s="1" t="s">
        <v>36</v>
      </c>
      <c r="C33" s="2">
        <v>53</v>
      </c>
      <c r="D33" s="22">
        <v>1</v>
      </c>
      <c r="E33" s="23">
        <f t="shared" si="23"/>
        <v>274</v>
      </c>
      <c r="F33" s="44">
        <f>'liczba dni zwłoki'!$E$14</f>
        <v>181</v>
      </c>
      <c r="G33" s="44">
        <f>'liczba dni zwłoki'!$F$14</f>
        <v>132</v>
      </c>
      <c r="H33" s="47">
        <f t="shared" si="13"/>
        <v>22</v>
      </c>
      <c r="I33" s="45">
        <f>'liczba dni zwłoki'!$H$14</f>
        <v>138</v>
      </c>
      <c r="J33" s="45">
        <f>'liczba dni zwłoki'!$I$14</f>
        <v>130</v>
      </c>
      <c r="K33" s="46">
        <f t="shared" si="14"/>
        <v>18</v>
      </c>
      <c r="L33" s="156">
        <f t="shared" si="24"/>
        <v>1.0656934306569343</v>
      </c>
      <c r="M33" s="157">
        <f t="shared" si="16"/>
        <v>257.10958904109589</v>
      </c>
      <c r="N33" s="158">
        <f t="shared" si="17"/>
        <v>16.890410958904113</v>
      </c>
      <c r="O33" s="158">
        <f t="shared" si="18"/>
        <v>274</v>
      </c>
      <c r="P33" s="158">
        <f>O33-Q33</f>
        <v>59.901054268457301</v>
      </c>
      <c r="Q33" s="158">
        <f>N34</f>
        <v>214.0989457315427</v>
      </c>
      <c r="X33" s="24" t="s">
        <v>47</v>
      </c>
      <c r="Y33" s="33">
        <f>SUM(Y24:Y32)</f>
        <v>2952</v>
      </c>
      <c r="Z33" s="33"/>
      <c r="AA33" s="33"/>
      <c r="AB33" s="34">
        <f>SUM(AB24:AB32)</f>
        <v>97</v>
      </c>
      <c r="AC33" s="34"/>
      <c r="AD33" s="34"/>
      <c r="AE33" s="34">
        <f>SUM(AE24:AE32)</f>
        <v>78</v>
      </c>
    </row>
    <row r="34" spans="1:31" ht="16.5" thickTop="1" thickBot="1" x14ac:dyDescent="0.3">
      <c r="A34" s="12"/>
      <c r="B34" s="13"/>
      <c r="C34" s="14"/>
      <c r="D34" s="24" t="s">
        <v>47</v>
      </c>
      <c r="E34" s="35">
        <f>SUM(E24:E33)</f>
        <v>2740</v>
      </c>
      <c r="F34" s="35"/>
      <c r="G34" s="35"/>
      <c r="H34" s="25">
        <f>SUM(H24:H33)</f>
        <v>318</v>
      </c>
      <c r="I34" s="25"/>
      <c r="J34" s="25"/>
      <c r="K34" s="25">
        <f t="shared" ref="K34" si="25">SUM(K24:K33)</f>
        <v>233</v>
      </c>
      <c r="L34" s="155"/>
      <c r="M34" s="159">
        <f>SUM(M24:M33)</f>
        <v>2525.9010542684573</v>
      </c>
      <c r="N34" s="159">
        <f t="shared" si="17"/>
        <v>214.0989457315427</v>
      </c>
      <c r="O34" s="159">
        <f t="shared" si="18"/>
        <v>2740</v>
      </c>
      <c r="P34" s="159">
        <f>SUM(P24:P33)</f>
        <v>2525.9010542684573</v>
      </c>
      <c r="Q34" s="159">
        <f>SUM(Q24:Q33)</f>
        <v>214.0989457315427</v>
      </c>
    </row>
    <row r="35" spans="1:31" ht="174.75" customHeight="1" thickTop="1" x14ac:dyDescent="0.25"/>
    <row r="36" spans="1:31" ht="18.75" x14ac:dyDescent="0.3">
      <c r="A36" s="198" t="s">
        <v>215</v>
      </c>
      <c r="B36" s="198"/>
      <c r="C36" s="198"/>
      <c r="D36" s="198"/>
      <c r="E36" s="198"/>
      <c r="F36" s="198"/>
      <c r="G36" s="198"/>
      <c r="H36" s="198"/>
      <c r="I36" s="198"/>
      <c r="J36" s="198"/>
      <c r="K36" s="198"/>
      <c r="L36" s="134"/>
      <c r="M36" s="134"/>
      <c r="N36" s="134"/>
      <c r="O36" s="134"/>
      <c r="P36" s="134"/>
      <c r="Q36" s="134"/>
      <c r="R36" s="132"/>
      <c r="S36" s="198" t="s">
        <v>215</v>
      </c>
      <c r="T36" s="198"/>
      <c r="U36" s="198"/>
      <c r="V36" s="198"/>
      <c r="W36" s="198"/>
      <c r="X36" s="198"/>
      <c r="Y36" s="198"/>
      <c r="Z36" s="198"/>
      <c r="AA36" s="198"/>
      <c r="AB36" s="198"/>
      <c r="AC36" s="198"/>
      <c r="AD36" s="198"/>
      <c r="AE36" s="198"/>
    </row>
    <row r="37" spans="1:31" ht="15.75" thickBot="1" x14ac:dyDescent="0.3">
      <c r="C37" s="127"/>
      <c r="D37" s="127"/>
      <c r="H37" s="11"/>
      <c r="I37" s="11"/>
      <c r="J37" s="11"/>
      <c r="K37" s="11"/>
      <c r="L37" s="11"/>
      <c r="M37" s="11"/>
      <c r="N37" s="11"/>
      <c r="O37" s="11"/>
      <c r="P37" s="11"/>
      <c r="Q37" s="11"/>
    </row>
    <row r="38" spans="1:31" ht="34.5" customHeight="1" thickTop="1" thickBot="1" x14ac:dyDescent="0.3">
      <c r="F38" s="187" t="s">
        <v>152</v>
      </c>
      <c r="G38" s="188"/>
      <c r="H38" s="189"/>
      <c r="I38" s="174" t="s">
        <v>151</v>
      </c>
      <c r="J38" s="175"/>
      <c r="K38" s="176"/>
      <c r="L38" s="153"/>
      <c r="M38" s="153"/>
      <c r="N38" s="153"/>
      <c r="O38" s="153"/>
      <c r="P38" s="153"/>
      <c r="Q38" s="153"/>
      <c r="Z38" s="187" t="s">
        <v>152</v>
      </c>
      <c r="AA38" s="188"/>
      <c r="AB38" s="189"/>
      <c r="AC38" s="174" t="s">
        <v>151</v>
      </c>
      <c r="AD38" s="175"/>
      <c r="AE38" s="176"/>
    </row>
    <row r="39" spans="1:31" ht="44.25" customHeight="1" thickTop="1" thickBot="1" x14ac:dyDescent="0.3">
      <c r="A39" s="177" t="s">
        <v>0</v>
      </c>
      <c r="B39" s="179" t="s">
        <v>1</v>
      </c>
      <c r="C39" s="183" t="s">
        <v>2</v>
      </c>
      <c r="D39" s="184"/>
      <c r="E39" s="181" t="s">
        <v>3</v>
      </c>
      <c r="F39" s="190" t="s">
        <v>38</v>
      </c>
      <c r="G39" s="191"/>
      <c r="H39" s="185" t="s">
        <v>37</v>
      </c>
      <c r="I39" s="192" t="s">
        <v>150</v>
      </c>
      <c r="J39" s="193"/>
      <c r="K39" s="173" t="s">
        <v>48</v>
      </c>
      <c r="L39" s="166" t="s">
        <v>243</v>
      </c>
      <c r="M39" s="168" t="s">
        <v>241</v>
      </c>
      <c r="N39" s="168" t="s">
        <v>185</v>
      </c>
      <c r="O39" s="168" t="s">
        <v>183</v>
      </c>
      <c r="P39" s="168" t="s">
        <v>244</v>
      </c>
      <c r="Q39" s="168" t="s">
        <v>245</v>
      </c>
      <c r="S39" s="177" t="s">
        <v>0</v>
      </c>
      <c r="T39" s="179" t="s">
        <v>1</v>
      </c>
      <c r="U39" s="194" t="s">
        <v>2</v>
      </c>
      <c r="V39" s="195"/>
      <c r="W39" s="195"/>
      <c r="X39" s="196"/>
      <c r="Y39" s="181" t="s">
        <v>3</v>
      </c>
      <c r="Z39" s="197" t="s">
        <v>38</v>
      </c>
      <c r="AA39" s="197"/>
      <c r="AB39" s="185" t="s">
        <v>37</v>
      </c>
      <c r="AC39" s="192" t="s">
        <v>150</v>
      </c>
      <c r="AD39" s="193"/>
      <c r="AE39" s="171" t="s">
        <v>48</v>
      </c>
    </row>
    <row r="40" spans="1:31" ht="15.75" customHeight="1" thickTop="1" thickBot="1" x14ac:dyDescent="0.3">
      <c r="A40" s="178"/>
      <c r="B40" s="180"/>
      <c r="C40" s="19" t="s">
        <v>4</v>
      </c>
      <c r="D40" s="19" t="s">
        <v>5</v>
      </c>
      <c r="E40" s="182"/>
      <c r="F40" s="78" t="s">
        <v>197</v>
      </c>
      <c r="G40" s="78" t="s">
        <v>198</v>
      </c>
      <c r="H40" s="186"/>
      <c r="I40" s="80" t="s">
        <v>197</v>
      </c>
      <c r="J40" s="79" t="s">
        <v>198</v>
      </c>
      <c r="K40" s="173"/>
      <c r="L40" s="167"/>
      <c r="M40" s="169"/>
      <c r="N40" s="169"/>
      <c r="O40" s="169"/>
      <c r="P40" s="169"/>
      <c r="Q40" s="169"/>
      <c r="S40" s="178"/>
      <c r="T40" s="180"/>
      <c r="U40" s="28" t="s">
        <v>44</v>
      </c>
      <c r="V40" s="19" t="s">
        <v>4</v>
      </c>
      <c r="W40" s="29" t="s">
        <v>45</v>
      </c>
      <c r="X40" s="19" t="s">
        <v>5</v>
      </c>
      <c r="Y40" s="182"/>
      <c r="Z40" s="78" t="s">
        <v>197</v>
      </c>
      <c r="AA40" s="126" t="s">
        <v>198</v>
      </c>
      <c r="AB40" s="186"/>
      <c r="AC40" s="79" t="s">
        <v>197</v>
      </c>
      <c r="AD40" s="80" t="s">
        <v>198</v>
      </c>
      <c r="AE40" s="172"/>
    </row>
    <row r="41" spans="1:31" ht="16.5" thickTop="1" thickBot="1" x14ac:dyDescent="0.3">
      <c r="A41" s="30">
        <v>1</v>
      </c>
      <c r="B41" s="1" t="s">
        <v>6</v>
      </c>
      <c r="C41" s="2">
        <v>25</v>
      </c>
      <c r="D41" s="2">
        <v>22</v>
      </c>
      <c r="E41" s="20">
        <f>C41*5+D41*9</f>
        <v>323</v>
      </c>
      <c r="F41" s="44">
        <f>'liczba dni zwłoki'!$E$5</f>
        <v>455</v>
      </c>
      <c r="G41" s="44">
        <f>'liczba dni zwłoki'!$F$5</f>
        <v>132</v>
      </c>
      <c r="H41" s="47">
        <f>ROUND(((E41*0.1*F41)/365)+((E41*0.08*G41)/365),0)</f>
        <v>50</v>
      </c>
      <c r="I41" s="45">
        <f>'liczba dni zwłoki'!$H$5</f>
        <v>323</v>
      </c>
      <c r="J41" s="45">
        <f>'liczba dni zwłoki'!$I$5</f>
        <v>130</v>
      </c>
      <c r="K41" s="46">
        <f>ROUND((((E41*0.1*I41)/365)+((E41*0.08*J41)/365)),0)</f>
        <v>38</v>
      </c>
      <c r="L41" s="156">
        <f>(E41+K41)/E41</f>
        <v>1.1176470588235294</v>
      </c>
      <c r="M41" s="157">
        <f>E41/L41</f>
        <v>289</v>
      </c>
      <c r="N41" s="158">
        <f>E41-M41</f>
        <v>34</v>
      </c>
      <c r="O41" s="158">
        <f>M41+N41</f>
        <v>323</v>
      </c>
      <c r="P41" s="158">
        <f>O41</f>
        <v>323</v>
      </c>
      <c r="Q41" s="158"/>
      <c r="S41" s="30">
        <v>11</v>
      </c>
      <c r="T41" s="1" t="s">
        <v>39</v>
      </c>
      <c r="U41" s="122">
        <v>30</v>
      </c>
      <c r="V41" s="81">
        <v>0</v>
      </c>
      <c r="W41" s="122">
        <v>14</v>
      </c>
      <c r="X41" s="82">
        <v>0</v>
      </c>
      <c r="Y41" s="20">
        <f>U41*6+V41*5+W41*10+X41*9</f>
        <v>320</v>
      </c>
      <c r="Z41" s="44">
        <f>'liczba dni zwłoki'!$E$15</f>
        <v>149</v>
      </c>
      <c r="AA41" s="44">
        <f>'liczba dni zwłoki'!$F$15</f>
        <v>132</v>
      </c>
      <c r="AB41" s="43">
        <f>ROUND((((Y41*0.1*Z41)/365)+((Y41*0.08*AA41)/365)),0)</f>
        <v>22</v>
      </c>
      <c r="AC41" s="45">
        <f>'liczba dni zwłoki'!$H$15</f>
        <v>106</v>
      </c>
      <c r="AD41" s="45">
        <f>'liczba dni zwłoki'!$I$15</f>
        <v>130</v>
      </c>
      <c r="AE41" s="45">
        <f>ROUND((((Y41*0.1*AC41)/365)+((Y41*0.08*AD41)/365)),0)</f>
        <v>18</v>
      </c>
    </row>
    <row r="42" spans="1:31" ht="16.5" thickTop="1" thickBot="1" x14ac:dyDescent="0.3">
      <c r="A42" s="30">
        <v>2</v>
      </c>
      <c r="B42" s="1" t="s">
        <v>7</v>
      </c>
      <c r="C42" s="2">
        <v>25</v>
      </c>
      <c r="D42" s="2">
        <v>22</v>
      </c>
      <c r="E42" s="20">
        <f>+C42*5+D42*9</f>
        <v>323</v>
      </c>
      <c r="F42" s="44">
        <f>'liczba dni zwłoki'!$E$6</f>
        <v>422</v>
      </c>
      <c r="G42" s="44">
        <f>'liczba dni zwłoki'!$F$6</f>
        <v>132</v>
      </c>
      <c r="H42" s="47">
        <f t="shared" ref="H42:H50" si="26">ROUND(((E42*0.1*F42)/365)+((E42*0.08*G42)/365),0)</f>
        <v>47</v>
      </c>
      <c r="I42" s="45">
        <f>'liczba dni zwłoki'!$H$6</f>
        <v>290</v>
      </c>
      <c r="J42" s="45">
        <f>'liczba dni zwłoki'!$I$6</f>
        <v>130</v>
      </c>
      <c r="K42" s="46">
        <f t="shared" ref="K42:K50" si="27">ROUND((((E42*0.1*I42)/365)+((E42*0.08*J42)/365)),0)</f>
        <v>35</v>
      </c>
      <c r="L42" s="156">
        <f t="shared" ref="L42:L45" si="28">(E42+K42)/E42</f>
        <v>1.1083591331269349</v>
      </c>
      <c r="M42" s="157">
        <f t="shared" ref="M42:M50" si="29">E42/L42</f>
        <v>291.42178770949721</v>
      </c>
      <c r="N42" s="158">
        <f t="shared" ref="N42:N51" si="30">E42-M42</f>
        <v>31.57821229050279</v>
      </c>
      <c r="O42" s="158">
        <f t="shared" ref="O42:O51" si="31">M42+N42</f>
        <v>323</v>
      </c>
      <c r="P42" s="158">
        <f t="shared" ref="P42:P49" si="32">O42</f>
        <v>323</v>
      </c>
      <c r="Q42" s="158"/>
      <c r="S42" s="30">
        <v>12</v>
      </c>
      <c r="T42" s="1" t="s">
        <v>40</v>
      </c>
      <c r="U42" s="122">
        <v>30</v>
      </c>
      <c r="V42" s="81">
        <v>0</v>
      </c>
      <c r="W42" s="122">
        <v>14</v>
      </c>
      <c r="X42" s="82">
        <v>0</v>
      </c>
      <c r="Y42" s="20">
        <f t="shared" ref="Y42:Y49" si="33">U42*6+V42*5+W42*10+X42*9</f>
        <v>320</v>
      </c>
      <c r="Z42" s="44">
        <f>'liczba dni zwłoki'!$E$16</f>
        <v>120</v>
      </c>
      <c r="AA42" s="44">
        <f>'liczba dni zwłoki'!$F$16</f>
        <v>132</v>
      </c>
      <c r="AB42" s="43">
        <f t="shared" ref="AB42:AB46" si="34">ROUND((((Y42*0.1*Z42)/365)+((Y42*0.08*AA42)/365)),0)</f>
        <v>20</v>
      </c>
      <c r="AC42" s="45">
        <f>'liczba dni zwłoki'!$H$16</f>
        <v>77</v>
      </c>
      <c r="AD42" s="45">
        <f>'liczba dni zwłoki'!$I$16</f>
        <v>130</v>
      </c>
      <c r="AE42" s="45">
        <f t="shared" ref="AE42:AE46" si="35">ROUND((((Y42*0.1*AC42)/365)+((Y42*0.08*AD42)/365)),0)</f>
        <v>16</v>
      </c>
    </row>
    <row r="43" spans="1:31" ht="16.5" thickTop="1" thickBot="1" x14ac:dyDescent="0.3">
      <c r="A43" s="30">
        <v>3</v>
      </c>
      <c r="B43" s="1" t="s">
        <v>8</v>
      </c>
      <c r="C43" s="2">
        <v>25</v>
      </c>
      <c r="D43" s="2">
        <v>22</v>
      </c>
      <c r="E43" s="20">
        <f>C43*5+D43*9</f>
        <v>323</v>
      </c>
      <c r="F43" s="44">
        <f>'liczba dni zwłoki'!$E$7</f>
        <v>393</v>
      </c>
      <c r="G43" s="44">
        <f>'liczba dni zwłoki'!$F$7</f>
        <v>132</v>
      </c>
      <c r="H43" s="47">
        <f t="shared" si="26"/>
        <v>44</v>
      </c>
      <c r="I43" s="45">
        <f>'liczba dni zwłoki'!$H$7</f>
        <v>261</v>
      </c>
      <c r="J43" s="45">
        <f>'liczba dni zwłoki'!$I$7</f>
        <v>130</v>
      </c>
      <c r="K43" s="46">
        <f t="shared" si="27"/>
        <v>32</v>
      </c>
      <c r="L43" s="156">
        <f t="shared" si="28"/>
        <v>1.0990712074303406</v>
      </c>
      <c r="M43" s="157">
        <f t="shared" si="29"/>
        <v>293.88450704225352</v>
      </c>
      <c r="N43" s="158">
        <f t="shared" si="30"/>
        <v>29.115492957746483</v>
      </c>
      <c r="O43" s="158">
        <f t="shared" si="31"/>
        <v>323</v>
      </c>
      <c r="P43" s="158">
        <f t="shared" si="32"/>
        <v>323</v>
      </c>
      <c r="Q43" s="158"/>
      <c r="S43" s="30">
        <v>13</v>
      </c>
      <c r="T43" s="1" t="s">
        <v>41</v>
      </c>
      <c r="U43" s="122">
        <v>30</v>
      </c>
      <c r="V43" s="81">
        <v>0</v>
      </c>
      <c r="W43" s="122">
        <v>14</v>
      </c>
      <c r="X43" s="82">
        <v>0</v>
      </c>
      <c r="Y43" s="20">
        <f t="shared" si="33"/>
        <v>320</v>
      </c>
      <c r="Z43" s="44">
        <f>'liczba dni zwłoki'!$E$17</f>
        <v>90</v>
      </c>
      <c r="AA43" s="44">
        <f>'liczba dni zwłoki'!$F$17</f>
        <v>132</v>
      </c>
      <c r="AB43" s="43">
        <f t="shared" si="34"/>
        <v>17</v>
      </c>
      <c r="AC43" s="45">
        <f>'liczba dni zwłoki'!$H$17</f>
        <v>47</v>
      </c>
      <c r="AD43" s="45">
        <f>'liczba dni zwłoki'!$I$17</f>
        <v>130</v>
      </c>
      <c r="AE43" s="45">
        <f t="shared" si="35"/>
        <v>13</v>
      </c>
    </row>
    <row r="44" spans="1:31" ht="16.5" thickTop="1" thickBot="1" x14ac:dyDescent="0.3">
      <c r="A44" s="30">
        <v>4</v>
      </c>
      <c r="B44" s="1" t="s">
        <v>9</v>
      </c>
      <c r="C44" s="2">
        <v>26</v>
      </c>
      <c r="D44" s="2">
        <v>21</v>
      </c>
      <c r="E44" s="20">
        <f>C44*5+D44*9</f>
        <v>319</v>
      </c>
      <c r="F44" s="44">
        <f>'liczba dni zwłoki'!$E$8</f>
        <v>363</v>
      </c>
      <c r="G44" s="44">
        <f>'liczba dni zwłoki'!$F$8</f>
        <v>132</v>
      </c>
      <c r="H44" s="47">
        <f t="shared" si="26"/>
        <v>41</v>
      </c>
      <c r="I44" s="45">
        <f>'liczba dni zwłoki'!$H$8</f>
        <v>231</v>
      </c>
      <c r="J44" s="45">
        <f>'liczba dni zwłoki'!$I$8</f>
        <v>130</v>
      </c>
      <c r="K44" s="46">
        <f t="shared" si="27"/>
        <v>29</v>
      </c>
      <c r="L44" s="156">
        <f t="shared" si="28"/>
        <v>1.0909090909090908</v>
      </c>
      <c r="M44" s="157">
        <f t="shared" si="29"/>
        <v>292.41666666666669</v>
      </c>
      <c r="N44" s="158">
        <f t="shared" si="30"/>
        <v>26.583333333333314</v>
      </c>
      <c r="O44" s="158">
        <f t="shared" si="31"/>
        <v>319</v>
      </c>
      <c r="P44" s="158">
        <f t="shared" si="32"/>
        <v>319</v>
      </c>
      <c r="Q44" s="158"/>
      <c r="S44" s="30">
        <v>14</v>
      </c>
      <c r="T44" s="1" t="s">
        <v>42</v>
      </c>
      <c r="U44" s="122">
        <v>30</v>
      </c>
      <c r="V44" s="81">
        <v>0</v>
      </c>
      <c r="W44" s="122">
        <v>14</v>
      </c>
      <c r="X44" s="82">
        <v>0</v>
      </c>
      <c r="Y44" s="20">
        <f t="shared" si="33"/>
        <v>320</v>
      </c>
      <c r="Z44" s="44">
        <f>'liczba dni zwłoki'!$E$18</f>
        <v>58</v>
      </c>
      <c r="AA44" s="44">
        <f>'liczba dni zwłoki'!$F$18</f>
        <v>132</v>
      </c>
      <c r="AB44" s="43">
        <f t="shared" si="34"/>
        <v>14</v>
      </c>
      <c r="AC44" s="45">
        <f>'liczba dni zwłoki'!$H$18</f>
        <v>15</v>
      </c>
      <c r="AD44" s="45">
        <f>'liczba dni zwłoki'!$I$18</f>
        <v>130</v>
      </c>
      <c r="AE44" s="45">
        <f t="shared" si="35"/>
        <v>10</v>
      </c>
    </row>
    <row r="45" spans="1:31" ht="16.5" thickTop="1" thickBot="1" x14ac:dyDescent="0.3">
      <c r="A45" s="30">
        <v>5</v>
      </c>
      <c r="B45" s="1" t="s">
        <v>10</v>
      </c>
      <c r="C45" s="2">
        <v>26</v>
      </c>
      <c r="D45" s="2">
        <v>21</v>
      </c>
      <c r="E45" s="20">
        <f t="shared" ref="E45:E50" si="36">C45*5+D45*9</f>
        <v>319</v>
      </c>
      <c r="F45" s="44">
        <f>'liczba dni zwłoki'!$E$9</f>
        <v>330</v>
      </c>
      <c r="G45" s="44">
        <f>'liczba dni zwłoki'!$F$9</f>
        <v>132</v>
      </c>
      <c r="H45" s="47">
        <f t="shared" si="26"/>
        <v>38</v>
      </c>
      <c r="I45" s="45">
        <f>'liczba dni zwłoki'!$H$9</f>
        <v>198</v>
      </c>
      <c r="J45" s="45">
        <f>'liczba dni zwłoki'!$I$9</f>
        <v>130</v>
      </c>
      <c r="K45" s="46">
        <f t="shared" si="27"/>
        <v>26</v>
      </c>
      <c r="L45" s="156">
        <f t="shared" si="28"/>
        <v>1.0815047021943573</v>
      </c>
      <c r="M45" s="157">
        <f t="shared" si="29"/>
        <v>294.95942028985507</v>
      </c>
      <c r="N45" s="158">
        <f t="shared" si="30"/>
        <v>24.040579710144925</v>
      </c>
      <c r="O45" s="158">
        <f t="shared" si="31"/>
        <v>319</v>
      </c>
      <c r="P45" s="158">
        <f t="shared" si="32"/>
        <v>319</v>
      </c>
      <c r="Q45" s="158"/>
      <c r="S45" s="30">
        <v>15</v>
      </c>
      <c r="T45" s="1" t="s">
        <v>43</v>
      </c>
      <c r="U45" s="122">
        <v>30</v>
      </c>
      <c r="V45" s="81">
        <v>0</v>
      </c>
      <c r="W45" s="122">
        <v>14</v>
      </c>
      <c r="X45" s="82">
        <v>0</v>
      </c>
      <c r="Y45" s="20">
        <f t="shared" si="33"/>
        <v>320</v>
      </c>
      <c r="Z45" s="44">
        <f>'liczba dni zwłoki'!$E$19</f>
        <v>28</v>
      </c>
      <c r="AA45" s="44">
        <f>'liczba dni zwłoki'!$F$19</f>
        <v>132</v>
      </c>
      <c r="AB45" s="43">
        <f t="shared" si="34"/>
        <v>12</v>
      </c>
      <c r="AC45" s="45">
        <f>'liczba dni zwłoki'!$H$19</f>
        <v>0</v>
      </c>
      <c r="AD45" s="45">
        <f>'liczba dni zwłoki'!$I$19</f>
        <v>130</v>
      </c>
      <c r="AE45" s="45">
        <f t="shared" si="35"/>
        <v>9</v>
      </c>
    </row>
    <row r="46" spans="1:31" ht="16.5" thickTop="1" thickBot="1" x14ac:dyDescent="0.3">
      <c r="A46" s="30">
        <v>6</v>
      </c>
      <c r="B46" s="1" t="s">
        <v>11</v>
      </c>
      <c r="C46" s="2">
        <v>26</v>
      </c>
      <c r="D46" s="2">
        <v>21</v>
      </c>
      <c r="E46" s="20">
        <f t="shared" si="36"/>
        <v>319</v>
      </c>
      <c r="F46" s="44">
        <f>'liczba dni zwłoki'!$E$10</f>
        <v>302</v>
      </c>
      <c r="G46" s="44">
        <f>'liczba dni zwłoki'!$F$10</f>
        <v>132</v>
      </c>
      <c r="H46" s="47">
        <f t="shared" si="26"/>
        <v>36</v>
      </c>
      <c r="I46" s="45">
        <f>'liczba dni zwłoki'!$H$10</f>
        <v>170</v>
      </c>
      <c r="J46" s="45">
        <f>'liczba dni zwłoki'!$I$10</f>
        <v>130</v>
      </c>
      <c r="K46" s="46">
        <f t="shared" si="27"/>
        <v>24</v>
      </c>
      <c r="L46" s="156">
        <f>(E46+K46)/E46</f>
        <v>1.0752351097178683</v>
      </c>
      <c r="M46" s="157">
        <f t="shared" si="29"/>
        <v>296.67930029154519</v>
      </c>
      <c r="N46" s="158">
        <f t="shared" si="30"/>
        <v>22.320699708454811</v>
      </c>
      <c r="O46" s="158">
        <f t="shared" si="31"/>
        <v>319</v>
      </c>
      <c r="P46" s="158">
        <f t="shared" si="32"/>
        <v>319</v>
      </c>
      <c r="Q46" s="158"/>
      <c r="S46" s="30">
        <v>16</v>
      </c>
      <c r="T46" s="1" t="s">
        <v>188</v>
      </c>
      <c r="U46" s="122">
        <v>30</v>
      </c>
      <c r="V46" s="81">
        <v>0</v>
      </c>
      <c r="W46" s="122">
        <v>14</v>
      </c>
      <c r="X46" s="82">
        <v>0</v>
      </c>
      <c r="Y46" s="20">
        <f t="shared" si="33"/>
        <v>320</v>
      </c>
      <c r="Z46" s="44">
        <f>'liczba dni zwłoki'!$E$20</f>
        <v>0</v>
      </c>
      <c r="AA46" s="44">
        <f>'liczba dni zwłoki'!$F$20</f>
        <v>130</v>
      </c>
      <c r="AB46" s="43">
        <f t="shared" si="34"/>
        <v>9</v>
      </c>
      <c r="AC46" s="45">
        <f>'liczba dni zwłoki'!$H$20</f>
        <v>0</v>
      </c>
      <c r="AD46" s="45">
        <f>'liczba dni zwłoki'!$I$20</f>
        <v>129</v>
      </c>
      <c r="AE46" s="45">
        <f t="shared" si="35"/>
        <v>9</v>
      </c>
    </row>
    <row r="47" spans="1:31" ht="16.5" thickTop="1" thickBot="1" x14ac:dyDescent="0.3">
      <c r="A47" s="30">
        <v>7</v>
      </c>
      <c r="B47" s="1" t="s">
        <v>12</v>
      </c>
      <c r="C47" s="2">
        <v>28</v>
      </c>
      <c r="D47" s="2">
        <v>18</v>
      </c>
      <c r="E47" s="20">
        <f t="shared" si="36"/>
        <v>302</v>
      </c>
      <c r="F47" s="44">
        <f>'liczba dni zwłoki'!$E$11</f>
        <v>271</v>
      </c>
      <c r="G47" s="44">
        <f>'liczba dni zwłoki'!$F$11</f>
        <v>132</v>
      </c>
      <c r="H47" s="47">
        <f t="shared" si="26"/>
        <v>31</v>
      </c>
      <c r="I47" s="45">
        <f>'liczba dni zwłoki'!$H$11</f>
        <v>144</v>
      </c>
      <c r="J47" s="45">
        <f>'liczba dni zwłoki'!$I$11</f>
        <v>130</v>
      </c>
      <c r="K47" s="46">
        <f t="shared" si="27"/>
        <v>21</v>
      </c>
      <c r="L47" s="156">
        <f t="shared" ref="L47:L50" si="37">(E47+K47)/E47</f>
        <v>1.0695364238410596</v>
      </c>
      <c r="M47" s="157">
        <f t="shared" si="29"/>
        <v>282.36532507739935</v>
      </c>
      <c r="N47" s="158">
        <f t="shared" si="30"/>
        <v>19.634674922600652</v>
      </c>
      <c r="O47" s="158">
        <f t="shared" si="31"/>
        <v>302</v>
      </c>
      <c r="P47" s="158">
        <f t="shared" si="32"/>
        <v>302</v>
      </c>
      <c r="Q47" s="158"/>
      <c r="S47" s="30">
        <v>17</v>
      </c>
      <c r="T47" s="1" t="s">
        <v>189</v>
      </c>
      <c r="U47" s="122">
        <v>30</v>
      </c>
      <c r="V47" s="81">
        <v>0</v>
      </c>
      <c r="W47" s="122">
        <v>14</v>
      </c>
      <c r="X47" s="82">
        <v>0</v>
      </c>
      <c r="Y47" s="20">
        <f t="shared" si="33"/>
        <v>320</v>
      </c>
      <c r="Z47" s="44">
        <f>'liczba dni zwłoki'!$E$21</f>
        <v>0</v>
      </c>
      <c r="AA47" s="44">
        <f>'liczba dni zwłoki'!$F$21</f>
        <v>99</v>
      </c>
      <c r="AB47" s="43">
        <v>0</v>
      </c>
      <c r="AC47" s="45">
        <f>'liczba dni zwłoki'!$H$21</f>
        <v>0</v>
      </c>
      <c r="AD47" s="45">
        <f>'liczba dni zwłoki'!$I$21</f>
        <v>99</v>
      </c>
      <c r="AE47" s="45">
        <v>0</v>
      </c>
    </row>
    <row r="48" spans="1:31" ht="16.5" thickTop="1" thickBot="1" x14ac:dyDescent="0.3">
      <c r="A48" s="30">
        <v>8</v>
      </c>
      <c r="B48" s="1" t="s">
        <v>13</v>
      </c>
      <c r="C48" s="2">
        <v>30</v>
      </c>
      <c r="D48" s="2">
        <v>14</v>
      </c>
      <c r="E48" s="20">
        <f t="shared" si="36"/>
        <v>276</v>
      </c>
      <c r="F48" s="44">
        <f>'liczba dni zwłoki'!$E$12</f>
        <v>240</v>
      </c>
      <c r="G48" s="44">
        <f>'liczba dni zwłoki'!$F$12</f>
        <v>132</v>
      </c>
      <c r="H48" s="47">
        <f t="shared" si="26"/>
        <v>26</v>
      </c>
      <c r="I48" s="45">
        <f>'liczba dni zwłoki'!$H$12</f>
        <v>144</v>
      </c>
      <c r="J48" s="45">
        <f>'liczba dni zwłoki'!$I$12</f>
        <v>130</v>
      </c>
      <c r="K48" s="46">
        <f t="shared" si="27"/>
        <v>19</v>
      </c>
      <c r="L48" s="156">
        <f t="shared" si="37"/>
        <v>1.068840579710145</v>
      </c>
      <c r="M48" s="157">
        <f t="shared" si="29"/>
        <v>258.22372881355932</v>
      </c>
      <c r="N48" s="158">
        <f t="shared" si="30"/>
        <v>17.776271186440681</v>
      </c>
      <c r="O48" s="158">
        <f t="shared" si="31"/>
        <v>276</v>
      </c>
      <c r="P48" s="158">
        <f t="shared" si="32"/>
        <v>276</v>
      </c>
      <c r="Q48" s="158"/>
      <c r="S48" s="30">
        <v>18</v>
      </c>
      <c r="T48" s="1" t="s">
        <v>190</v>
      </c>
      <c r="U48" s="122">
        <v>30</v>
      </c>
      <c r="V48" s="81">
        <v>0</v>
      </c>
      <c r="W48" s="122">
        <v>14</v>
      </c>
      <c r="X48" s="82">
        <v>0</v>
      </c>
      <c r="Y48" s="20">
        <f t="shared" si="33"/>
        <v>320</v>
      </c>
      <c r="Z48" s="44">
        <f>'liczba dni zwłoki'!$E$22</f>
        <v>0</v>
      </c>
      <c r="AA48" s="44">
        <f>'liczba dni zwłoki'!$F$22</f>
        <v>69</v>
      </c>
      <c r="AB48" s="43">
        <v>0</v>
      </c>
      <c r="AC48" s="45">
        <f>'liczba dni zwłoki'!$H$22</f>
        <v>0</v>
      </c>
      <c r="AD48" s="45">
        <f>'liczba dni zwłoki'!$I$22</f>
        <v>69</v>
      </c>
      <c r="AE48" s="45">
        <v>0</v>
      </c>
    </row>
    <row r="49" spans="1:31" ht="16.5" thickTop="1" thickBot="1" x14ac:dyDescent="0.3">
      <c r="A49" s="30">
        <v>9</v>
      </c>
      <c r="B49" s="1" t="s">
        <v>14</v>
      </c>
      <c r="C49" s="2">
        <v>30</v>
      </c>
      <c r="D49" s="2">
        <v>14</v>
      </c>
      <c r="E49" s="20">
        <f t="shared" si="36"/>
        <v>276</v>
      </c>
      <c r="F49" s="44">
        <f>'liczba dni zwłoki'!$E$13</f>
        <v>212</v>
      </c>
      <c r="G49" s="44">
        <f>'liczba dni zwłoki'!$F$13</f>
        <v>132</v>
      </c>
      <c r="H49" s="47">
        <f t="shared" si="26"/>
        <v>24</v>
      </c>
      <c r="I49" s="45">
        <f>'liczba dni zwłoki'!$H$13</f>
        <v>144</v>
      </c>
      <c r="J49" s="45">
        <f>'liczba dni zwłoki'!$I$13</f>
        <v>130</v>
      </c>
      <c r="K49" s="46">
        <f t="shared" si="27"/>
        <v>19</v>
      </c>
      <c r="L49" s="156">
        <f t="shared" si="37"/>
        <v>1.068840579710145</v>
      </c>
      <c r="M49" s="157">
        <f t="shared" si="29"/>
        <v>258.22372881355932</v>
      </c>
      <c r="N49" s="158">
        <f t="shared" si="30"/>
        <v>17.776271186440681</v>
      </c>
      <c r="O49" s="158">
        <f t="shared" si="31"/>
        <v>276</v>
      </c>
      <c r="P49" s="158">
        <f t="shared" si="32"/>
        <v>276</v>
      </c>
      <c r="Q49" s="158"/>
      <c r="S49" s="30">
        <v>19</v>
      </c>
      <c r="T49" s="1" t="s">
        <v>240</v>
      </c>
      <c r="U49" s="17">
        <v>30</v>
      </c>
      <c r="V49" s="17">
        <v>0</v>
      </c>
      <c r="W49" s="2">
        <v>14</v>
      </c>
      <c r="X49" s="2">
        <v>0</v>
      </c>
      <c r="Y49" s="20">
        <f t="shared" si="33"/>
        <v>320</v>
      </c>
      <c r="Z49" s="44">
        <f>'liczba dni zwłoki'!$E$23</f>
        <v>0</v>
      </c>
      <c r="AA49" s="44">
        <f>'liczba dni zwłoki'!$F$23</f>
        <v>36</v>
      </c>
      <c r="AB49" s="43">
        <v>0</v>
      </c>
      <c r="AC49" s="45">
        <f>'liczba dni zwłoki'!$H$23</f>
        <v>0</v>
      </c>
      <c r="AD49" s="45">
        <f>'liczba dni zwłoki'!$I$23</f>
        <v>36</v>
      </c>
      <c r="AE49" s="45">
        <v>0</v>
      </c>
    </row>
    <row r="50" spans="1:31" ht="16.5" thickTop="1" thickBot="1" x14ac:dyDescent="0.3">
      <c r="A50" s="30">
        <v>10</v>
      </c>
      <c r="B50" s="1" t="s">
        <v>36</v>
      </c>
      <c r="C50" s="2">
        <v>30</v>
      </c>
      <c r="D50" s="22">
        <v>14</v>
      </c>
      <c r="E50" s="23">
        <f t="shared" si="36"/>
        <v>276</v>
      </c>
      <c r="F50" s="44">
        <f>'liczba dni zwłoki'!$E$14</f>
        <v>181</v>
      </c>
      <c r="G50" s="44">
        <f>'liczba dni zwłoki'!$F$14</f>
        <v>132</v>
      </c>
      <c r="H50" s="47">
        <f t="shared" si="26"/>
        <v>22</v>
      </c>
      <c r="I50" s="45">
        <f>'liczba dni zwłoki'!$H$14</f>
        <v>138</v>
      </c>
      <c r="J50" s="45">
        <f>'liczba dni zwłoki'!$I$14</f>
        <v>130</v>
      </c>
      <c r="K50" s="46">
        <f t="shared" si="27"/>
        <v>18</v>
      </c>
      <c r="L50" s="156">
        <f t="shared" si="37"/>
        <v>1.0652173913043479</v>
      </c>
      <c r="M50" s="157">
        <f t="shared" si="29"/>
        <v>259.10204081632651</v>
      </c>
      <c r="N50" s="158">
        <f t="shared" si="30"/>
        <v>16.897959183673493</v>
      </c>
      <c r="O50" s="158">
        <f t="shared" si="31"/>
        <v>276</v>
      </c>
      <c r="P50" s="158">
        <f>O50-Q50</f>
        <v>36.276505520662795</v>
      </c>
      <c r="Q50" s="158">
        <f>N51</f>
        <v>239.72349447933721</v>
      </c>
      <c r="X50" s="24" t="s">
        <v>47</v>
      </c>
      <c r="Y50" s="33">
        <f>SUM(Y41:Y49)</f>
        <v>2880</v>
      </c>
      <c r="Z50" s="33"/>
      <c r="AA50" s="33"/>
      <c r="AB50" s="34">
        <f>SUM(AB41:AB49)</f>
        <v>94</v>
      </c>
      <c r="AC50" s="34"/>
      <c r="AD50" s="34"/>
      <c r="AE50" s="34">
        <f>SUM(AE41:AE49)</f>
        <v>75</v>
      </c>
    </row>
    <row r="51" spans="1:31" ht="16.5" thickTop="1" thickBot="1" x14ac:dyDescent="0.3">
      <c r="A51" s="12"/>
      <c r="B51" s="13"/>
      <c r="C51" s="14"/>
      <c r="D51" s="24" t="s">
        <v>47</v>
      </c>
      <c r="E51" s="35">
        <f>SUM(E41:E50)</f>
        <v>3056</v>
      </c>
      <c r="F51" s="35"/>
      <c r="G51" s="35"/>
      <c r="H51" s="25">
        <f>SUM(H41:H50)</f>
        <v>359</v>
      </c>
      <c r="I51" s="25"/>
      <c r="J51" s="25"/>
      <c r="K51" s="25">
        <f t="shared" ref="K51" si="38">SUM(K41:K50)</f>
        <v>261</v>
      </c>
      <c r="L51" s="155"/>
      <c r="M51" s="159">
        <f>SUM(M41:M50)</f>
        <v>2816.2765055206628</v>
      </c>
      <c r="N51" s="159">
        <f t="shared" si="30"/>
        <v>239.72349447933721</v>
      </c>
      <c r="O51" s="159">
        <f t="shared" si="31"/>
        <v>3056</v>
      </c>
      <c r="P51" s="159">
        <f>SUM(P41:P50)</f>
        <v>2816.2765055206628</v>
      </c>
      <c r="Q51" s="159">
        <f>SUM(Q41:Q50)</f>
        <v>239.72349447933721</v>
      </c>
    </row>
    <row r="52" spans="1:31" ht="162.75" customHeight="1" thickTop="1" x14ac:dyDescent="0.25"/>
    <row r="53" spans="1:31" ht="18.75" x14ac:dyDescent="0.3">
      <c r="A53" s="198" t="s">
        <v>216</v>
      </c>
      <c r="B53" s="198"/>
      <c r="C53" s="198"/>
      <c r="D53" s="198"/>
      <c r="E53" s="198"/>
      <c r="F53" s="198"/>
      <c r="G53" s="198"/>
      <c r="H53" s="198"/>
      <c r="I53" s="198"/>
      <c r="J53" s="198"/>
      <c r="K53" s="198"/>
      <c r="L53" s="134"/>
      <c r="M53" s="134"/>
      <c r="N53" s="134"/>
      <c r="O53" s="134"/>
      <c r="P53" s="134"/>
      <c r="Q53" s="134"/>
      <c r="R53" s="132"/>
      <c r="S53" s="198" t="s">
        <v>216</v>
      </c>
      <c r="T53" s="198"/>
      <c r="U53" s="198"/>
      <c r="V53" s="198"/>
      <c r="W53" s="198"/>
      <c r="X53" s="198"/>
      <c r="Y53" s="198"/>
      <c r="Z53" s="198"/>
      <c r="AA53" s="198"/>
      <c r="AB53" s="198"/>
      <c r="AC53" s="198"/>
      <c r="AD53" s="198"/>
      <c r="AE53" s="198"/>
    </row>
    <row r="54" spans="1:31" ht="15.75" thickBot="1" x14ac:dyDescent="0.3">
      <c r="C54" s="127"/>
      <c r="D54" s="127"/>
      <c r="H54" s="11"/>
      <c r="I54" s="11"/>
      <c r="J54" s="11"/>
      <c r="K54" s="11"/>
      <c r="L54" s="11"/>
      <c r="M54" s="11"/>
      <c r="N54" s="11"/>
      <c r="O54" s="11"/>
      <c r="P54" s="11"/>
      <c r="Q54" s="11"/>
    </row>
    <row r="55" spans="1:31" ht="31.5" customHeight="1" thickTop="1" thickBot="1" x14ac:dyDescent="0.3">
      <c r="F55" s="187" t="s">
        <v>152</v>
      </c>
      <c r="G55" s="188"/>
      <c r="H55" s="189"/>
      <c r="I55" s="174" t="s">
        <v>151</v>
      </c>
      <c r="J55" s="175"/>
      <c r="K55" s="176"/>
      <c r="L55" s="153"/>
      <c r="M55" s="153"/>
      <c r="N55" s="153"/>
      <c r="O55" s="153"/>
      <c r="P55" s="153"/>
      <c r="Q55" s="153"/>
      <c r="Z55" s="187" t="s">
        <v>152</v>
      </c>
      <c r="AA55" s="188"/>
      <c r="AB55" s="189"/>
      <c r="AC55" s="174" t="s">
        <v>151</v>
      </c>
      <c r="AD55" s="175"/>
      <c r="AE55" s="176"/>
    </row>
    <row r="56" spans="1:31" ht="48" customHeight="1" thickTop="1" thickBot="1" x14ac:dyDescent="0.3">
      <c r="A56" s="177" t="s">
        <v>0</v>
      </c>
      <c r="B56" s="179" t="s">
        <v>1</v>
      </c>
      <c r="C56" s="183" t="s">
        <v>2</v>
      </c>
      <c r="D56" s="184"/>
      <c r="E56" s="181" t="s">
        <v>3</v>
      </c>
      <c r="F56" s="190" t="s">
        <v>38</v>
      </c>
      <c r="G56" s="191"/>
      <c r="H56" s="185" t="s">
        <v>37</v>
      </c>
      <c r="I56" s="192" t="s">
        <v>150</v>
      </c>
      <c r="J56" s="193"/>
      <c r="K56" s="173" t="s">
        <v>48</v>
      </c>
      <c r="L56" s="166" t="s">
        <v>243</v>
      </c>
      <c r="M56" s="168" t="s">
        <v>241</v>
      </c>
      <c r="N56" s="168" t="s">
        <v>185</v>
      </c>
      <c r="O56" s="168" t="s">
        <v>183</v>
      </c>
      <c r="P56" s="168" t="s">
        <v>244</v>
      </c>
      <c r="Q56" s="168" t="s">
        <v>245</v>
      </c>
      <c r="S56" s="177" t="s">
        <v>0</v>
      </c>
      <c r="T56" s="179" t="s">
        <v>1</v>
      </c>
      <c r="U56" s="194" t="s">
        <v>2</v>
      </c>
      <c r="V56" s="195"/>
      <c r="W56" s="195"/>
      <c r="X56" s="196"/>
      <c r="Y56" s="181" t="s">
        <v>3</v>
      </c>
      <c r="Z56" s="197" t="s">
        <v>38</v>
      </c>
      <c r="AA56" s="197"/>
      <c r="AB56" s="185" t="s">
        <v>37</v>
      </c>
      <c r="AC56" s="192" t="s">
        <v>150</v>
      </c>
      <c r="AD56" s="193"/>
      <c r="AE56" s="171" t="s">
        <v>48</v>
      </c>
    </row>
    <row r="57" spans="1:31" ht="17.25" customHeight="1" thickTop="1" thickBot="1" x14ac:dyDescent="0.3">
      <c r="A57" s="178"/>
      <c r="B57" s="180"/>
      <c r="C57" s="19" t="s">
        <v>4</v>
      </c>
      <c r="D57" s="19" t="s">
        <v>5</v>
      </c>
      <c r="E57" s="182"/>
      <c r="F57" s="78" t="s">
        <v>197</v>
      </c>
      <c r="G57" s="78" t="s">
        <v>198</v>
      </c>
      <c r="H57" s="186"/>
      <c r="I57" s="80" t="s">
        <v>197</v>
      </c>
      <c r="J57" s="79" t="s">
        <v>198</v>
      </c>
      <c r="K57" s="173"/>
      <c r="L57" s="167"/>
      <c r="M57" s="169"/>
      <c r="N57" s="169"/>
      <c r="O57" s="169"/>
      <c r="P57" s="169"/>
      <c r="Q57" s="169"/>
      <c r="S57" s="178"/>
      <c r="T57" s="180"/>
      <c r="U57" s="28" t="s">
        <v>44</v>
      </c>
      <c r="V57" s="19" t="s">
        <v>4</v>
      </c>
      <c r="W57" s="29" t="s">
        <v>45</v>
      </c>
      <c r="X57" s="19" t="s">
        <v>5</v>
      </c>
      <c r="Y57" s="182"/>
      <c r="Z57" s="78" t="s">
        <v>197</v>
      </c>
      <c r="AA57" s="126" t="s">
        <v>198</v>
      </c>
      <c r="AB57" s="186"/>
      <c r="AC57" s="79" t="s">
        <v>197</v>
      </c>
      <c r="AD57" s="80" t="s">
        <v>198</v>
      </c>
      <c r="AE57" s="172"/>
    </row>
    <row r="58" spans="1:31" ht="16.5" thickTop="1" thickBot="1" x14ac:dyDescent="0.3">
      <c r="A58" s="30">
        <v>1</v>
      </c>
      <c r="B58" s="1" t="s">
        <v>6</v>
      </c>
      <c r="C58" s="2">
        <v>48</v>
      </c>
      <c r="D58" s="2">
        <v>3</v>
      </c>
      <c r="E58" s="20">
        <f>C58*5+D58*9</f>
        <v>267</v>
      </c>
      <c r="F58" s="44">
        <f>'liczba dni zwłoki'!$E$5</f>
        <v>455</v>
      </c>
      <c r="G58" s="44">
        <f>'liczba dni zwłoki'!$F$5</f>
        <v>132</v>
      </c>
      <c r="H58" s="47">
        <f>ROUND(((E58*0.1*F58)/365)+((E58*0.08*G58)/365),0)</f>
        <v>41</v>
      </c>
      <c r="I58" s="45">
        <f>'liczba dni zwłoki'!$H$5</f>
        <v>323</v>
      </c>
      <c r="J58" s="45">
        <f>'liczba dni zwłoki'!$I$5</f>
        <v>130</v>
      </c>
      <c r="K58" s="46">
        <f>ROUND((((E58*0.1*I58)/365)+((E58*0.08*J58)/365)),0)</f>
        <v>31</v>
      </c>
      <c r="L58" s="156">
        <f>(E58+K58)/E58</f>
        <v>1.1161048689138577</v>
      </c>
      <c r="M58" s="157">
        <f>E58/L58</f>
        <v>239.22483221476509</v>
      </c>
      <c r="N58" s="158">
        <f>E58-M58</f>
        <v>27.775167785234913</v>
      </c>
      <c r="O58" s="158">
        <f>M58+N58</f>
        <v>267</v>
      </c>
      <c r="P58" s="158">
        <f>O58</f>
        <v>267</v>
      </c>
      <c r="Q58" s="158"/>
      <c r="S58" s="30">
        <v>11</v>
      </c>
      <c r="T58" s="1" t="s">
        <v>39</v>
      </c>
      <c r="U58" s="122">
        <v>42</v>
      </c>
      <c r="V58" s="81">
        <v>6</v>
      </c>
      <c r="W58" s="122">
        <v>3</v>
      </c>
      <c r="X58" s="82">
        <v>0</v>
      </c>
      <c r="Y58" s="20">
        <f>U58*6+V58*5+W58*10+X58*9</f>
        <v>312</v>
      </c>
      <c r="Z58" s="44">
        <f>'liczba dni zwłoki'!$E$15</f>
        <v>149</v>
      </c>
      <c r="AA58" s="44">
        <f>'liczba dni zwłoki'!$F$15</f>
        <v>132</v>
      </c>
      <c r="AB58" s="43">
        <f>ROUND((((Y58*0.1*Z58)/365)+((Y58*0.08*AA58)/365)),0)</f>
        <v>22</v>
      </c>
      <c r="AC58" s="45">
        <f>'liczba dni zwłoki'!$H$15</f>
        <v>106</v>
      </c>
      <c r="AD58" s="45">
        <f>'liczba dni zwłoki'!$I$15</f>
        <v>130</v>
      </c>
      <c r="AE58" s="45">
        <f>ROUND((((Y58*0.1*AC58)/365)+((Y58*0.08*AD58)/365)),0)</f>
        <v>18</v>
      </c>
    </row>
    <row r="59" spans="1:31" ht="16.5" thickTop="1" thickBot="1" x14ac:dyDescent="0.3">
      <c r="A59" s="30">
        <v>2</v>
      </c>
      <c r="B59" s="1" t="s">
        <v>7</v>
      </c>
      <c r="C59" s="2">
        <v>48</v>
      </c>
      <c r="D59" s="2">
        <v>3</v>
      </c>
      <c r="E59" s="20">
        <f>+C59*5+D59*9</f>
        <v>267</v>
      </c>
      <c r="F59" s="44">
        <f>'liczba dni zwłoki'!$E$6</f>
        <v>422</v>
      </c>
      <c r="G59" s="44">
        <f>'liczba dni zwłoki'!$F$6</f>
        <v>132</v>
      </c>
      <c r="H59" s="47">
        <f t="shared" ref="H59:H67" si="39">ROUND(((E59*0.1*F59)/365)+((E59*0.08*G59)/365),0)</f>
        <v>39</v>
      </c>
      <c r="I59" s="45">
        <f>'liczba dni zwłoki'!$H$6</f>
        <v>290</v>
      </c>
      <c r="J59" s="45">
        <f>'liczba dni zwłoki'!$I$6</f>
        <v>130</v>
      </c>
      <c r="K59" s="46">
        <f t="shared" ref="K59:K67" si="40">ROUND((((E59*0.1*I59)/365)+((E59*0.08*J59)/365)),0)</f>
        <v>29</v>
      </c>
      <c r="L59" s="156">
        <f t="shared" ref="L59:L62" si="41">(E59+K59)/E59</f>
        <v>1.1086142322097379</v>
      </c>
      <c r="M59" s="157">
        <f t="shared" ref="M59:M67" si="42">E59/L59</f>
        <v>240.8412162162162</v>
      </c>
      <c r="N59" s="158">
        <f t="shared" ref="N59:N68" si="43">E59-M59</f>
        <v>26.158783783783804</v>
      </c>
      <c r="O59" s="158">
        <f t="shared" ref="O59:O68" si="44">M59+N59</f>
        <v>267</v>
      </c>
      <c r="P59" s="158">
        <f t="shared" ref="P59:P66" si="45">O59</f>
        <v>267</v>
      </c>
      <c r="Q59" s="158"/>
      <c r="S59" s="30">
        <v>12</v>
      </c>
      <c r="T59" s="1" t="s">
        <v>40</v>
      </c>
      <c r="U59" s="122">
        <v>42</v>
      </c>
      <c r="V59" s="81">
        <v>6</v>
      </c>
      <c r="W59" s="122">
        <v>3</v>
      </c>
      <c r="X59" s="82">
        <v>0</v>
      </c>
      <c r="Y59" s="20">
        <f t="shared" ref="Y59:Y66" si="46">U59*6+V59*5+W59*10+X59*9</f>
        <v>312</v>
      </c>
      <c r="Z59" s="44">
        <f>'liczba dni zwłoki'!$E$16</f>
        <v>120</v>
      </c>
      <c r="AA59" s="44">
        <f>'liczba dni zwłoki'!$F$16</f>
        <v>132</v>
      </c>
      <c r="AB59" s="43">
        <f t="shared" ref="AB59:AB63" si="47">ROUND((((Y59*0.1*Z59)/365)+((Y59*0.08*AA59)/365)),0)</f>
        <v>19</v>
      </c>
      <c r="AC59" s="45">
        <f>'liczba dni zwłoki'!$H$16</f>
        <v>77</v>
      </c>
      <c r="AD59" s="45">
        <f>'liczba dni zwłoki'!$I$16</f>
        <v>130</v>
      </c>
      <c r="AE59" s="45">
        <f t="shared" ref="AE59:AE63" si="48">ROUND((((Y59*0.1*AC59)/365)+((Y59*0.08*AD59)/365)),0)</f>
        <v>15</v>
      </c>
    </row>
    <row r="60" spans="1:31" ht="16.5" thickTop="1" thickBot="1" x14ac:dyDescent="0.3">
      <c r="A60" s="30">
        <v>3</v>
      </c>
      <c r="B60" s="1" t="s">
        <v>8</v>
      </c>
      <c r="C60" s="2">
        <v>48</v>
      </c>
      <c r="D60" s="2">
        <v>3</v>
      </c>
      <c r="E60" s="20">
        <f>C60*5+D60*9</f>
        <v>267</v>
      </c>
      <c r="F60" s="44">
        <f>'liczba dni zwłoki'!$E$7</f>
        <v>393</v>
      </c>
      <c r="G60" s="44">
        <f>'liczba dni zwłoki'!$F$7</f>
        <v>132</v>
      </c>
      <c r="H60" s="47">
        <f t="shared" si="39"/>
        <v>36</v>
      </c>
      <c r="I60" s="45">
        <f>'liczba dni zwłoki'!$H$7</f>
        <v>261</v>
      </c>
      <c r="J60" s="45">
        <f>'liczba dni zwłoki'!$I$7</f>
        <v>130</v>
      </c>
      <c r="K60" s="46">
        <f t="shared" si="40"/>
        <v>27</v>
      </c>
      <c r="L60" s="156">
        <f t="shared" si="41"/>
        <v>1.101123595505618</v>
      </c>
      <c r="M60" s="157">
        <f t="shared" si="42"/>
        <v>242.4795918367347</v>
      </c>
      <c r="N60" s="158">
        <f t="shared" si="43"/>
        <v>24.520408163265301</v>
      </c>
      <c r="O60" s="158">
        <f t="shared" si="44"/>
        <v>267</v>
      </c>
      <c r="P60" s="158">
        <f t="shared" si="45"/>
        <v>267</v>
      </c>
      <c r="Q60" s="158"/>
      <c r="S60" s="30">
        <v>13</v>
      </c>
      <c r="T60" s="1" t="s">
        <v>41</v>
      </c>
      <c r="U60" s="122">
        <v>42</v>
      </c>
      <c r="V60" s="81">
        <v>6</v>
      </c>
      <c r="W60" s="122">
        <v>3</v>
      </c>
      <c r="X60" s="82">
        <v>0</v>
      </c>
      <c r="Y60" s="20">
        <f t="shared" si="46"/>
        <v>312</v>
      </c>
      <c r="Z60" s="44">
        <f>'liczba dni zwłoki'!$E$17</f>
        <v>90</v>
      </c>
      <c r="AA60" s="44">
        <f>'liczba dni zwłoki'!$F$17</f>
        <v>132</v>
      </c>
      <c r="AB60" s="43">
        <f t="shared" si="47"/>
        <v>17</v>
      </c>
      <c r="AC60" s="45">
        <f>'liczba dni zwłoki'!$H$17</f>
        <v>47</v>
      </c>
      <c r="AD60" s="45">
        <f>'liczba dni zwłoki'!$I$17</f>
        <v>130</v>
      </c>
      <c r="AE60" s="45">
        <f t="shared" si="48"/>
        <v>13</v>
      </c>
    </row>
    <row r="61" spans="1:31" ht="16.5" thickTop="1" thickBot="1" x14ac:dyDescent="0.3">
      <c r="A61" s="30">
        <v>4</v>
      </c>
      <c r="B61" s="1" t="s">
        <v>9</v>
      </c>
      <c r="C61" s="2">
        <v>48</v>
      </c>
      <c r="D61" s="2">
        <v>3</v>
      </c>
      <c r="E61" s="20">
        <f>C61*5+D61*9</f>
        <v>267</v>
      </c>
      <c r="F61" s="44">
        <f>'liczba dni zwłoki'!$E$8</f>
        <v>363</v>
      </c>
      <c r="G61" s="44">
        <f>'liczba dni zwłoki'!$F$8</f>
        <v>132</v>
      </c>
      <c r="H61" s="47">
        <f t="shared" si="39"/>
        <v>34</v>
      </c>
      <c r="I61" s="45">
        <f>'liczba dni zwłoki'!$H$8</f>
        <v>231</v>
      </c>
      <c r="J61" s="45">
        <f>'liczba dni zwłoki'!$I$8</f>
        <v>130</v>
      </c>
      <c r="K61" s="46">
        <f t="shared" si="40"/>
        <v>25</v>
      </c>
      <c r="L61" s="156">
        <f t="shared" si="41"/>
        <v>1.0936329588014981</v>
      </c>
      <c r="M61" s="157">
        <f t="shared" si="42"/>
        <v>244.14041095890411</v>
      </c>
      <c r="N61" s="158">
        <f t="shared" si="43"/>
        <v>22.859589041095887</v>
      </c>
      <c r="O61" s="158">
        <f t="shared" si="44"/>
        <v>267</v>
      </c>
      <c r="P61" s="158">
        <f t="shared" si="45"/>
        <v>267</v>
      </c>
      <c r="Q61" s="158"/>
      <c r="S61" s="30">
        <v>14</v>
      </c>
      <c r="T61" s="1" t="s">
        <v>42</v>
      </c>
      <c r="U61" s="122">
        <v>42</v>
      </c>
      <c r="V61" s="81">
        <v>6</v>
      </c>
      <c r="W61" s="122">
        <v>3</v>
      </c>
      <c r="X61" s="82">
        <v>0</v>
      </c>
      <c r="Y61" s="20">
        <f t="shared" si="46"/>
        <v>312</v>
      </c>
      <c r="Z61" s="44">
        <f>'liczba dni zwłoki'!$E$18</f>
        <v>58</v>
      </c>
      <c r="AA61" s="44">
        <f>'liczba dni zwłoki'!$F$18</f>
        <v>132</v>
      </c>
      <c r="AB61" s="43">
        <f t="shared" si="47"/>
        <v>14</v>
      </c>
      <c r="AC61" s="45">
        <f>'liczba dni zwłoki'!$H$18</f>
        <v>15</v>
      </c>
      <c r="AD61" s="45">
        <f>'liczba dni zwłoki'!$I$18</f>
        <v>130</v>
      </c>
      <c r="AE61" s="45">
        <f t="shared" si="48"/>
        <v>10</v>
      </c>
    </row>
    <row r="62" spans="1:31" ht="16.5" thickTop="1" thickBot="1" x14ac:dyDescent="0.3">
      <c r="A62" s="30">
        <v>5</v>
      </c>
      <c r="B62" s="1" t="s">
        <v>10</v>
      </c>
      <c r="C62" s="2">
        <v>48</v>
      </c>
      <c r="D62" s="2">
        <v>3</v>
      </c>
      <c r="E62" s="20">
        <f t="shared" ref="E62:E67" si="49">C62*5+D62*9</f>
        <v>267</v>
      </c>
      <c r="F62" s="44">
        <f>'liczba dni zwłoki'!$E$9</f>
        <v>330</v>
      </c>
      <c r="G62" s="44">
        <f>'liczba dni zwłoki'!$F$9</f>
        <v>132</v>
      </c>
      <c r="H62" s="47">
        <f t="shared" si="39"/>
        <v>32</v>
      </c>
      <c r="I62" s="45">
        <f>'liczba dni zwłoki'!$H$9</f>
        <v>198</v>
      </c>
      <c r="J62" s="45">
        <f>'liczba dni zwłoki'!$I$9</f>
        <v>130</v>
      </c>
      <c r="K62" s="46">
        <f t="shared" si="40"/>
        <v>22</v>
      </c>
      <c r="L62" s="156">
        <f t="shared" si="41"/>
        <v>1.0823970037453183</v>
      </c>
      <c r="M62" s="157">
        <f t="shared" si="42"/>
        <v>246.67474048442907</v>
      </c>
      <c r="N62" s="158">
        <f t="shared" si="43"/>
        <v>20.325259515570934</v>
      </c>
      <c r="O62" s="158">
        <f t="shared" si="44"/>
        <v>267</v>
      </c>
      <c r="P62" s="158">
        <f t="shared" si="45"/>
        <v>267</v>
      </c>
      <c r="Q62" s="158"/>
      <c r="S62" s="30">
        <v>15</v>
      </c>
      <c r="T62" s="1" t="s">
        <v>43</v>
      </c>
      <c r="U62" s="122">
        <v>42</v>
      </c>
      <c r="V62" s="81">
        <v>6</v>
      </c>
      <c r="W62" s="122">
        <v>3</v>
      </c>
      <c r="X62" s="82">
        <v>0</v>
      </c>
      <c r="Y62" s="20">
        <f t="shared" si="46"/>
        <v>312</v>
      </c>
      <c r="Z62" s="44">
        <f>'liczba dni zwłoki'!$E$19</f>
        <v>28</v>
      </c>
      <c r="AA62" s="44">
        <f>'liczba dni zwłoki'!$F$19</f>
        <v>132</v>
      </c>
      <c r="AB62" s="43">
        <f t="shared" si="47"/>
        <v>11</v>
      </c>
      <c r="AC62" s="45">
        <f>'liczba dni zwłoki'!$H$19</f>
        <v>0</v>
      </c>
      <c r="AD62" s="45">
        <f>'liczba dni zwłoki'!$I$19</f>
        <v>130</v>
      </c>
      <c r="AE62" s="45">
        <f t="shared" si="48"/>
        <v>9</v>
      </c>
    </row>
    <row r="63" spans="1:31" ht="16.5" thickTop="1" thickBot="1" x14ac:dyDescent="0.3">
      <c r="A63" s="30">
        <v>6</v>
      </c>
      <c r="B63" s="1" t="s">
        <v>11</v>
      </c>
      <c r="C63" s="2">
        <v>48</v>
      </c>
      <c r="D63" s="2">
        <v>3</v>
      </c>
      <c r="E63" s="20">
        <f t="shared" si="49"/>
        <v>267</v>
      </c>
      <c r="F63" s="44">
        <f>'liczba dni zwłoki'!$E$10</f>
        <v>302</v>
      </c>
      <c r="G63" s="44">
        <f>'liczba dni zwłoki'!$F$10</f>
        <v>132</v>
      </c>
      <c r="H63" s="47">
        <f t="shared" si="39"/>
        <v>30</v>
      </c>
      <c r="I63" s="45">
        <f>'liczba dni zwłoki'!$H$10</f>
        <v>170</v>
      </c>
      <c r="J63" s="45">
        <f>'liczba dni zwłoki'!$I$10</f>
        <v>130</v>
      </c>
      <c r="K63" s="46">
        <f t="shared" si="40"/>
        <v>20</v>
      </c>
      <c r="L63" s="156">
        <f>(E63+K63)/E63</f>
        <v>1.0749063670411985</v>
      </c>
      <c r="M63" s="157">
        <f t="shared" si="42"/>
        <v>248.39372822299651</v>
      </c>
      <c r="N63" s="158">
        <f t="shared" si="43"/>
        <v>18.606271777003485</v>
      </c>
      <c r="O63" s="158">
        <f t="shared" si="44"/>
        <v>267</v>
      </c>
      <c r="P63" s="158">
        <f t="shared" si="45"/>
        <v>267</v>
      </c>
      <c r="Q63" s="158"/>
      <c r="S63" s="30">
        <v>16</v>
      </c>
      <c r="T63" s="1" t="s">
        <v>188</v>
      </c>
      <c r="U63" s="122">
        <v>42</v>
      </c>
      <c r="V63" s="81">
        <v>6</v>
      </c>
      <c r="W63" s="122">
        <v>3</v>
      </c>
      <c r="X63" s="82">
        <v>0</v>
      </c>
      <c r="Y63" s="20">
        <f t="shared" si="46"/>
        <v>312</v>
      </c>
      <c r="Z63" s="44">
        <f>'liczba dni zwłoki'!$E$20</f>
        <v>0</v>
      </c>
      <c r="AA63" s="44">
        <f>'liczba dni zwłoki'!$F$20</f>
        <v>130</v>
      </c>
      <c r="AB63" s="43">
        <f t="shared" si="47"/>
        <v>9</v>
      </c>
      <c r="AC63" s="45">
        <f>'liczba dni zwłoki'!$H$20</f>
        <v>0</v>
      </c>
      <c r="AD63" s="45">
        <f>'liczba dni zwłoki'!$I$20</f>
        <v>129</v>
      </c>
      <c r="AE63" s="45">
        <f t="shared" si="48"/>
        <v>9</v>
      </c>
    </row>
    <row r="64" spans="1:31" ht="16.5" thickTop="1" thickBot="1" x14ac:dyDescent="0.3">
      <c r="A64" s="30">
        <v>7</v>
      </c>
      <c r="B64" s="1" t="s">
        <v>12</v>
      </c>
      <c r="C64" s="2">
        <v>48</v>
      </c>
      <c r="D64" s="2">
        <v>3</v>
      </c>
      <c r="E64" s="20">
        <f t="shared" si="49"/>
        <v>267</v>
      </c>
      <c r="F64" s="44">
        <f>'liczba dni zwłoki'!$E$11</f>
        <v>271</v>
      </c>
      <c r="G64" s="44">
        <f>'liczba dni zwłoki'!$F$11</f>
        <v>132</v>
      </c>
      <c r="H64" s="47">
        <f t="shared" si="39"/>
        <v>28</v>
      </c>
      <c r="I64" s="45">
        <f>'liczba dni zwłoki'!$H$11</f>
        <v>144</v>
      </c>
      <c r="J64" s="45">
        <f>'liczba dni zwłoki'!$I$11</f>
        <v>130</v>
      </c>
      <c r="K64" s="46">
        <f t="shared" si="40"/>
        <v>18</v>
      </c>
      <c r="L64" s="156">
        <f t="shared" ref="L64:L67" si="50">(E64+K64)/E64</f>
        <v>1.0674157303370786</v>
      </c>
      <c r="M64" s="157">
        <f t="shared" si="42"/>
        <v>250.13684210526318</v>
      </c>
      <c r="N64" s="158">
        <f t="shared" si="43"/>
        <v>16.863157894736815</v>
      </c>
      <c r="O64" s="158">
        <f t="shared" si="44"/>
        <v>267</v>
      </c>
      <c r="P64" s="158">
        <f t="shared" si="45"/>
        <v>267</v>
      </c>
      <c r="Q64" s="158"/>
      <c r="S64" s="30">
        <v>17</v>
      </c>
      <c r="T64" s="1" t="s">
        <v>189</v>
      </c>
      <c r="U64" s="122">
        <v>42</v>
      </c>
      <c r="V64" s="81">
        <v>6</v>
      </c>
      <c r="W64" s="122">
        <v>3</v>
      </c>
      <c r="X64" s="82">
        <v>0</v>
      </c>
      <c r="Y64" s="20">
        <f t="shared" si="46"/>
        <v>312</v>
      </c>
      <c r="Z64" s="44">
        <f>'liczba dni zwłoki'!$E$21</f>
        <v>0</v>
      </c>
      <c r="AA64" s="44">
        <f>'liczba dni zwłoki'!$F$21</f>
        <v>99</v>
      </c>
      <c r="AB64" s="43">
        <v>0</v>
      </c>
      <c r="AC64" s="45">
        <f>'liczba dni zwłoki'!$H$21</f>
        <v>0</v>
      </c>
      <c r="AD64" s="45">
        <f>'liczba dni zwłoki'!$I$21</f>
        <v>99</v>
      </c>
      <c r="AE64" s="45">
        <v>0</v>
      </c>
    </row>
    <row r="65" spans="1:31" ht="16.5" thickTop="1" thickBot="1" x14ac:dyDescent="0.3">
      <c r="A65" s="30">
        <v>8</v>
      </c>
      <c r="B65" s="1" t="s">
        <v>13</v>
      </c>
      <c r="C65" s="2">
        <v>48</v>
      </c>
      <c r="D65" s="2">
        <v>3</v>
      </c>
      <c r="E65" s="20">
        <f t="shared" si="49"/>
        <v>267</v>
      </c>
      <c r="F65" s="44">
        <f>'liczba dni zwłoki'!$E$12</f>
        <v>240</v>
      </c>
      <c r="G65" s="44">
        <f>'liczba dni zwłoki'!$F$12</f>
        <v>132</v>
      </c>
      <c r="H65" s="47">
        <f t="shared" si="39"/>
        <v>25</v>
      </c>
      <c r="I65" s="45">
        <f>'liczba dni zwłoki'!$H$12</f>
        <v>144</v>
      </c>
      <c r="J65" s="45">
        <f>'liczba dni zwłoki'!$I$12</f>
        <v>130</v>
      </c>
      <c r="K65" s="46">
        <f t="shared" si="40"/>
        <v>18</v>
      </c>
      <c r="L65" s="156">
        <f t="shared" si="50"/>
        <v>1.0674157303370786</v>
      </c>
      <c r="M65" s="157">
        <f t="shared" si="42"/>
        <v>250.13684210526318</v>
      </c>
      <c r="N65" s="158">
        <f t="shared" si="43"/>
        <v>16.863157894736815</v>
      </c>
      <c r="O65" s="158">
        <f t="shared" si="44"/>
        <v>267</v>
      </c>
      <c r="P65" s="158">
        <f t="shared" si="45"/>
        <v>267</v>
      </c>
      <c r="Q65" s="158"/>
      <c r="S65" s="30">
        <v>18</v>
      </c>
      <c r="T65" s="1" t="s">
        <v>190</v>
      </c>
      <c r="U65" s="122">
        <v>42</v>
      </c>
      <c r="V65" s="81">
        <v>6</v>
      </c>
      <c r="W65" s="122">
        <v>3</v>
      </c>
      <c r="X65" s="82">
        <v>0</v>
      </c>
      <c r="Y65" s="20">
        <f t="shared" si="46"/>
        <v>312</v>
      </c>
      <c r="Z65" s="44">
        <f>'liczba dni zwłoki'!$E$22</f>
        <v>0</v>
      </c>
      <c r="AA65" s="44">
        <f>'liczba dni zwłoki'!$F$22</f>
        <v>69</v>
      </c>
      <c r="AB65" s="43">
        <v>0</v>
      </c>
      <c r="AC65" s="45">
        <f>'liczba dni zwłoki'!$H$22</f>
        <v>0</v>
      </c>
      <c r="AD65" s="45">
        <f>'liczba dni zwłoki'!$I$22</f>
        <v>69</v>
      </c>
      <c r="AE65" s="45">
        <v>0</v>
      </c>
    </row>
    <row r="66" spans="1:31" ht="16.5" thickTop="1" thickBot="1" x14ac:dyDescent="0.3">
      <c r="A66" s="30">
        <v>9</v>
      </c>
      <c r="B66" s="1" t="s">
        <v>14</v>
      </c>
      <c r="C66" s="2">
        <v>48</v>
      </c>
      <c r="D66" s="2">
        <v>3</v>
      </c>
      <c r="E66" s="20">
        <f t="shared" si="49"/>
        <v>267</v>
      </c>
      <c r="F66" s="44">
        <f>'liczba dni zwłoki'!$E$13</f>
        <v>212</v>
      </c>
      <c r="G66" s="44">
        <f>'liczba dni zwłoki'!$F$13</f>
        <v>132</v>
      </c>
      <c r="H66" s="47">
        <f t="shared" si="39"/>
        <v>23</v>
      </c>
      <c r="I66" s="45">
        <f>'liczba dni zwłoki'!$H$13</f>
        <v>144</v>
      </c>
      <c r="J66" s="45">
        <f>'liczba dni zwłoki'!$I$13</f>
        <v>130</v>
      </c>
      <c r="K66" s="46">
        <f t="shared" si="40"/>
        <v>18</v>
      </c>
      <c r="L66" s="156">
        <f t="shared" si="50"/>
        <v>1.0674157303370786</v>
      </c>
      <c r="M66" s="157">
        <f t="shared" si="42"/>
        <v>250.13684210526318</v>
      </c>
      <c r="N66" s="158">
        <f t="shared" si="43"/>
        <v>16.863157894736815</v>
      </c>
      <c r="O66" s="158">
        <f t="shared" si="44"/>
        <v>267</v>
      </c>
      <c r="P66" s="158">
        <f t="shared" si="45"/>
        <v>267</v>
      </c>
      <c r="Q66" s="158"/>
      <c r="S66" s="30">
        <v>19</v>
      </c>
      <c r="T66" s="1" t="s">
        <v>240</v>
      </c>
      <c r="U66" s="17">
        <v>41</v>
      </c>
      <c r="V66" s="17">
        <v>6</v>
      </c>
      <c r="W66" s="2">
        <v>3</v>
      </c>
      <c r="X66" s="2">
        <v>0</v>
      </c>
      <c r="Y66" s="20">
        <f t="shared" si="46"/>
        <v>306</v>
      </c>
      <c r="Z66" s="44">
        <f>'liczba dni zwłoki'!$E$23</f>
        <v>0</v>
      </c>
      <c r="AA66" s="44">
        <f>'liczba dni zwłoki'!$F$23</f>
        <v>36</v>
      </c>
      <c r="AB66" s="43">
        <v>0</v>
      </c>
      <c r="AC66" s="45">
        <f>'liczba dni zwłoki'!$H$23</f>
        <v>0</v>
      </c>
      <c r="AD66" s="45">
        <f>'liczba dni zwłoki'!$I$23</f>
        <v>36</v>
      </c>
      <c r="AE66" s="45">
        <v>0</v>
      </c>
    </row>
    <row r="67" spans="1:31" ht="16.5" thickTop="1" thickBot="1" x14ac:dyDescent="0.3">
      <c r="A67" s="30">
        <v>10</v>
      </c>
      <c r="B67" s="1" t="s">
        <v>36</v>
      </c>
      <c r="C67" s="2">
        <v>48</v>
      </c>
      <c r="D67" s="22">
        <v>3</v>
      </c>
      <c r="E67" s="23">
        <f t="shared" si="49"/>
        <v>267</v>
      </c>
      <c r="F67" s="44">
        <f>'liczba dni zwłoki'!$E$14</f>
        <v>181</v>
      </c>
      <c r="G67" s="44">
        <f>'liczba dni zwłoki'!$F$14</f>
        <v>132</v>
      </c>
      <c r="H67" s="47">
        <f t="shared" si="39"/>
        <v>21</v>
      </c>
      <c r="I67" s="45">
        <f>'liczba dni zwłoki'!$H$14</f>
        <v>138</v>
      </c>
      <c r="J67" s="45">
        <f>'liczba dni zwłoki'!$I$14</f>
        <v>130</v>
      </c>
      <c r="K67" s="46">
        <f t="shared" si="40"/>
        <v>18</v>
      </c>
      <c r="L67" s="156">
        <f t="shared" si="50"/>
        <v>1.0674157303370786</v>
      </c>
      <c r="M67" s="157">
        <f t="shared" si="42"/>
        <v>250.13684210526318</v>
      </c>
      <c r="N67" s="158">
        <f t="shared" si="43"/>
        <v>16.863157894736815</v>
      </c>
      <c r="O67" s="158">
        <f t="shared" si="44"/>
        <v>267</v>
      </c>
      <c r="P67" s="158">
        <f>O67-Q67</f>
        <v>59.301888355098072</v>
      </c>
      <c r="Q67" s="158">
        <f>N68</f>
        <v>207.69811164490193</v>
      </c>
      <c r="X67" s="24" t="s">
        <v>47</v>
      </c>
      <c r="Y67" s="33">
        <f>SUM(Y58:Y66)</f>
        <v>2802</v>
      </c>
      <c r="Z67" s="33"/>
      <c r="AA67" s="33"/>
      <c r="AB67" s="34">
        <f>SUM(AB58:AB66)</f>
        <v>92</v>
      </c>
      <c r="AC67" s="34"/>
      <c r="AD67" s="34"/>
      <c r="AE67" s="34">
        <f>SUM(AE58:AE66)</f>
        <v>74</v>
      </c>
    </row>
    <row r="68" spans="1:31" ht="16.5" thickTop="1" thickBot="1" x14ac:dyDescent="0.3">
      <c r="A68" s="12"/>
      <c r="B68" s="13"/>
      <c r="C68" s="14"/>
      <c r="D68" s="24" t="s">
        <v>47</v>
      </c>
      <c r="E68" s="35">
        <f>SUM(E58:E67)</f>
        <v>2670</v>
      </c>
      <c r="F68" s="35"/>
      <c r="G68" s="35"/>
      <c r="H68" s="25">
        <f>SUM(H58:H67)</f>
        <v>309</v>
      </c>
      <c r="I68" s="25"/>
      <c r="J68" s="25"/>
      <c r="K68" s="25">
        <f t="shared" ref="K68" si="51">SUM(K58:K67)</f>
        <v>226</v>
      </c>
      <c r="L68" s="155"/>
      <c r="M68" s="159">
        <f>SUM(M58:M67)</f>
        <v>2462.3018883550981</v>
      </c>
      <c r="N68" s="159">
        <f t="shared" si="43"/>
        <v>207.69811164490193</v>
      </c>
      <c r="O68" s="159">
        <f t="shared" si="44"/>
        <v>2670</v>
      </c>
      <c r="P68" s="159">
        <f>SUM(P58:P67)</f>
        <v>2462.3018883550981</v>
      </c>
      <c r="Q68" s="159">
        <f>SUM(Q58:Q67)</f>
        <v>207.69811164490193</v>
      </c>
    </row>
    <row r="69" spans="1:31" ht="15.75" thickTop="1" x14ac:dyDescent="0.25"/>
  </sheetData>
  <mergeCells count="112">
    <mergeCell ref="I4:K4"/>
    <mergeCell ref="I21:K21"/>
    <mergeCell ref="I38:K38"/>
    <mergeCell ref="K5:K6"/>
    <mergeCell ref="K22:K23"/>
    <mergeCell ref="I5:J5"/>
    <mergeCell ref="I22:J22"/>
    <mergeCell ref="T22:T23"/>
    <mergeCell ref="AB22:AB23"/>
    <mergeCell ref="Z38:AB38"/>
    <mergeCell ref="U22:X22"/>
    <mergeCell ref="Y22:Y23"/>
    <mergeCell ref="F38:H38"/>
    <mergeCell ref="H39:H40"/>
    <mergeCell ref="T39:T40"/>
    <mergeCell ref="I55:K55"/>
    <mergeCell ref="K39:K40"/>
    <mergeCell ref="F39:G39"/>
    <mergeCell ref="Z22:AA22"/>
    <mergeCell ref="Z39:AA39"/>
    <mergeCell ref="AB39:AB40"/>
    <mergeCell ref="S53:AE53"/>
    <mergeCell ref="AC39:AD39"/>
    <mergeCell ref="U39:X39"/>
    <mergeCell ref="Y39:Y40"/>
    <mergeCell ref="Z55:AB55"/>
    <mergeCell ref="E56:E57"/>
    <mergeCell ref="A39:A40"/>
    <mergeCell ref="B39:B40"/>
    <mergeCell ref="C39:D39"/>
    <mergeCell ref="E39:E40"/>
    <mergeCell ref="A56:A57"/>
    <mergeCell ref="B56:B57"/>
    <mergeCell ref="C56:D56"/>
    <mergeCell ref="A53:K53"/>
    <mergeCell ref="F56:G56"/>
    <mergeCell ref="I56:J56"/>
    <mergeCell ref="K56:K57"/>
    <mergeCell ref="I39:J39"/>
    <mergeCell ref="H56:H57"/>
    <mergeCell ref="F55:H55"/>
    <mergeCell ref="AC38:AE38"/>
    <mergeCell ref="AE5:AE6"/>
    <mergeCell ref="AE22:AE23"/>
    <mergeCell ref="AE39:AE40"/>
    <mergeCell ref="AE56:AE57"/>
    <mergeCell ref="AC5:AD5"/>
    <mergeCell ref="AC22:AD22"/>
    <mergeCell ref="AC56:AD56"/>
    <mergeCell ref="S56:S57"/>
    <mergeCell ref="AC55:AE55"/>
    <mergeCell ref="T56:T57"/>
    <mergeCell ref="U56:X56"/>
    <mergeCell ref="Y56:Y57"/>
    <mergeCell ref="AB56:AB57"/>
    <mergeCell ref="Z21:AB21"/>
    <mergeCell ref="S39:S40"/>
    <mergeCell ref="S5:S6"/>
    <mergeCell ref="T5:T6"/>
    <mergeCell ref="U5:X5"/>
    <mergeCell ref="Y5:Y6"/>
    <mergeCell ref="AB5:AB6"/>
    <mergeCell ref="Z5:AA5"/>
    <mergeCell ref="Z56:AA56"/>
    <mergeCell ref="S2:AE2"/>
    <mergeCell ref="A19:K19"/>
    <mergeCell ref="S19:AE19"/>
    <mergeCell ref="A36:K36"/>
    <mergeCell ref="S36:AE36"/>
    <mergeCell ref="AC4:AE4"/>
    <mergeCell ref="AC21:AE21"/>
    <mergeCell ref="S22:S23"/>
    <mergeCell ref="A5:A6"/>
    <mergeCell ref="B5:B6"/>
    <mergeCell ref="C5:D5"/>
    <mergeCell ref="A22:A23"/>
    <mergeCell ref="B22:B23"/>
    <mergeCell ref="C22:D22"/>
    <mergeCell ref="A2:K2"/>
    <mergeCell ref="E22:E23"/>
    <mergeCell ref="F4:H4"/>
    <mergeCell ref="H5:H6"/>
    <mergeCell ref="F21:H21"/>
    <mergeCell ref="H22:H23"/>
    <mergeCell ref="E5:E6"/>
    <mergeCell ref="F5:G5"/>
    <mergeCell ref="F22:G22"/>
    <mergeCell ref="Z4:AB4"/>
    <mergeCell ref="Q5:Q6"/>
    <mergeCell ref="L22:L23"/>
    <mergeCell ref="M22:M23"/>
    <mergeCell ref="N22:N23"/>
    <mergeCell ref="O22:O23"/>
    <mergeCell ref="P22:P23"/>
    <mergeCell ref="Q22:Q23"/>
    <mergeCell ref="L5:L6"/>
    <mergeCell ref="M5:M6"/>
    <mergeCell ref="N5:N6"/>
    <mergeCell ref="O5:O6"/>
    <mergeCell ref="P5:P6"/>
    <mergeCell ref="Q39:Q40"/>
    <mergeCell ref="L56:L57"/>
    <mergeCell ref="M56:M57"/>
    <mergeCell ref="N56:N57"/>
    <mergeCell ref="O56:O57"/>
    <mergeCell ref="P56:P57"/>
    <mergeCell ref="Q56:Q57"/>
    <mergeCell ref="L39:L40"/>
    <mergeCell ref="M39:M40"/>
    <mergeCell ref="N39:N40"/>
    <mergeCell ref="O39:O40"/>
    <mergeCell ref="P39:P40"/>
  </mergeCells>
  <phoneticPr fontId="2" type="noConversion"/>
  <pageMargins left="0.31496062992125984" right="0.31496062992125984" top="0.94488188976377963" bottom="0.74803149606299213" header="0.31496062992125984" footer="0.31496062992125984"/>
  <pageSetup paperSize="9" orientation="landscape" horizontalDpi="4294967293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E35"/>
  <sheetViews>
    <sheetView topLeftCell="G10" zoomScaleNormal="100" workbookViewId="0">
      <selection activeCell="L22" sqref="L22:Q34"/>
    </sheetView>
  </sheetViews>
  <sheetFormatPr defaultRowHeight="15" x14ac:dyDescent="0.25"/>
  <cols>
    <col min="1" max="1" width="3" bestFit="1" customWidth="1"/>
    <col min="2" max="2" width="15.7109375" bestFit="1" customWidth="1"/>
    <col min="3" max="3" width="11.28515625" customWidth="1"/>
    <col min="4" max="4" width="11.7109375" customWidth="1"/>
    <col min="5" max="5" width="20.28515625" customWidth="1"/>
    <col min="6" max="6" width="10.7109375" customWidth="1"/>
    <col min="7" max="7" width="11" customWidth="1"/>
    <col min="8" max="8" width="9.85546875" customWidth="1"/>
    <col min="9" max="9" width="11.28515625" customWidth="1"/>
    <col min="10" max="10" width="10.28515625" customWidth="1"/>
    <col min="11" max="11" width="11.42578125" customWidth="1"/>
    <col min="12" max="12" width="20.85546875" customWidth="1"/>
    <col min="13" max="15" width="11.42578125" customWidth="1"/>
    <col min="16" max="16" width="16.7109375" customWidth="1"/>
    <col min="17" max="17" width="15.28515625" customWidth="1"/>
    <col min="19" max="19" width="4.85546875" customWidth="1"/>
    <col min="20" max="20" width="18" customWidth="1"/>
    <col min="21" max="21" width="12" customWidth="1"/>
    <col min="22" max="22" width="11.85546875" customWidth="1"/>
    <col min="23" max="23" width="13" customWidth="1"/>
    <col min="24" max="24" width="12" customWidth="1"/>
    <col min="25" max="25" width="19.7109375" customWidth="1"/>
    <col min="26" max="26" width="11.42578125" customWidth="1"/>
    <col min="27" max="27" width="10.5703125" customWidth="1"/>
    <col min="29" max="29" width="11" customWidth="1"/>
    <col min="30" max="30" width="10.7109375" customWidth="1"/>
    <col min="31" max="31" width="11.5703125" customWidth="1"/>
  </cols>
  <sheetData>
    <row r="2" spans="1:31" ht="18.75" x14ac:dyDescent="0.3">
      <c r="A2" s="198" t="s">
        <v>217</v>
      </c>
      <c r="B2" s="198"/>
      <c r="C2" s="198"/>
      <c r="D2" s="198"/>
      <c r="E2" s="198"/>
      <c r="F2" s="198"/>
      <c r="G2" s="198"/>
      <c r="H2" s="198"/>
      <c r="I2" s="198"/>
      <c r="J2" s="198"/>
      <c r="K2" s="198"/>
      <c r="L2" s="134"/>
      <c r="M2" s="134"/>
      <c r="N2" s="134"/>
      <c r="O2" s="134"/>
      <c r="P2" s="134"/>
      <c r="Q2" s="134"/>
      <c r="R2" s="132"/>
      <c r="S2" s="198" t="s">
        <v>217</v>
      </c>
      <c r="T2" s="198"/>
      <c r="U2" s="198"/>
      <c r="V2" s="198"/>
      <c r="W2" s="198"/>
      <c r="X2" s="198"/>
      <c r="Y2" s="198"/>
      <c r="Z2" s="198"/>
      <c r="AA2" s="198"/>
      <c r="AB2" s="198"/>
      <c r="AC2" s="198"/>
      <c r="AD2" s="198"/>
      <c r="AE2" s="198"/>
    </row>
    <row r="3" spans="1:31" ht="15.75" thickBot="1" x14ac:dyDescent="0.3">
      <c r="C3" s="127"/>
      <c r="D3" s="127"/>
      <c r="H3" s="11"/>
      <c r="I3" s="11"/>
      <c r="J3" s="11"/>
      <c r="K3" s="11"/>
      <c r="L3" s="11"/>
      <c r="M3" s="11"/>
      <c r="N3" s="11"/>
      <c r="O3" s="11"/>
      <c r="P3" s="11"/>
      <c r="Q3" s="11"/>
    </row>
    <row r="4" spans="1:31" ht="36.75" customHeight="1" thickTop="1" thickBot="1" x14ac:dyDescent="0.3">
      <c r="F4" s="187" t="s">
        <v>152</v>
      </c>
      <c r="G4" s="188"/>
      <c r="H4" s="189"/>
      <c r="I4" s="174" t="s">
        <v>151</v>
      </c>
      <c r="J4" s="175"/>
      <c r="K4" s="176"/>
      <c r="L4" s="153"/>
      <c r="M4" s="153"/>
      <c r="N4" s="153"/>
      <c r="O4" s="153"/>
      <c r="P4" s="153"/>
      <c r="Q4" s="153"/>
      <c r="Z4" s="187" t="s">
        <v>152</v>
      </c>
      <c r="AA4" s="188"/>
      <c r="AB4" s="189"/>
      <c r="AC4" s="174" t="s">
        <v>151</v>
      </c>
      <c r="AD4" s="175"/>
      <c r="AE4" s="176"/>
    </row>
    <row r="5" spans="1:31" ht="46.5" customHeight="1" thickTop="1" thickBot="1" x14ac:dyDescent="0.3">
      <c r="A5" s="177" t="s">
        <v>0</v>
      </c>
      <c r="B5" s="179" t="s">
        <v>1</v>
      </c>
      <c r="C5" s="183" t="s">
        <v>2</v>
      </c>
      <c r="D5" s="184"/>
      <c r="E5" s="181" t="s">
        <v>3</v>
      </c>
      <c r="F5" s="190" t="s">
        <v>38</v>
      </c>
      <c r="G5" s="191"/>
      <c r="H5" s="185" t="s">
        <v>37</v>
      </c>
      <c r="I5" s="192" t="s">
        <v>150</v>
      </c>
      <c r="J5" s="193"/>
      <c r="K5" s="173" t="s">
        <v>48</v>
      </c>
      <c r="L5" s="166" t="s">
        <v>243</v>
      </c>
      <c r="M5" s="168" t="s">
        <v>241</v>
      </c>
      <c r="N5" s="168" t="s">
        <v>185</v>
      </c>
      <c r="O5" s="168" t="s">
        <v>183</v>
      </c>
      <c r="P5" s="168" t="s">
        <v>244</v>
      </c>
      <c r="Q5" s="168" t="s">
        <v>245</v>
      </c>
      <c r="S5" s="177" t="s">
        <v>0</v>
      </c>
      <c r="T5" s="179" t="s">
        <v>1</v>
      </c>
      <c r="U5" s="194" t="s">
        <v>2</v>
      </c>
      <c r="V5" s="195"/>
      <c r="W5" s="195"/>
      <c r="X5" s="196"/>
      <c r="Y5" s="181" t="s">
        <v>3</v>
      </c>
      <c r="Z5" s="197" t="s">
        <v>38</v>
      </c>
      <c r="AA5" s="197"/>
      <c r="AB5" s="185" t="s">
        <v>37</v>
      </c>
      <c r="AC5" s="192" t="s">
        <v>150</v>
      </c>
      <c r="AD5" s="193"/>
      <c r="AE5" s="171" t="s">
        <v>48</v>
      </c>
    </row>
    <row r="6" spans="1:31" ht="19.5" customHeight="1" thickTop="1" thickBot="1" x14ac:dyDescent="0.3">
      <c r="A6" s="178"/>
      <c r="B6" s="180"/>
      <c r="C6" s="19" t="s">
        <v>4</v>
      </c>
      <c r="D6" s="19" t="s">
        <v>5</v>
      </c>
      <c r="E6" s="182"/>
      <c r="F6" s="78" t="s">
        <v>197</v>
      </c>
      <c r="G6" s="78" t="s">
        <v>198</v>
      </c>
      <c r="H6" s="186"/>
      <c r="I6" s="80" t="s">
        <v>197</v>
      </c>
      <c r="J6" s="79" t="s">
        <v>198</v>
      </c>
      <c r="K6" s="173"/>
      <c r="L6" s="167"/>
      <c r="M6" s="169"/>
      <c r="N6" s="169"/>
      <c r="O6" s="169"/>
      <c r="P6" s="169"/>
      <c r="Q6" s="169"/>
      <c r="S6" s="178"/>
      <c r="T6" s="180"/>
      <c r="U6" s="28" t="s">
        <v>44</v>
      </c>
      <c r="V6" s="19" t="s">
        <v>4</v>
      </c>
      <c r="W6" s="29" t="s">
        <v>45</v>
      </c>
      <c r="X6" s="19" t="s">
        <v>5</v>
      </c>
      <c r="Y6" s="182"/>
      <c r="Z6" s="78" t="s">
        <v>197</v>
      </c>
      <c r="AA6" s="126" t="s">
        <v>198</v>
      </c>
      <c r="AB6" s="186"/>
      <c r="AC6" s="79" t="s">
        <v>197</v>
      </c>
      <c r="AD6" s="80" t="s">
        <v>198</v>
      </c>
      <c r="AE6" s="172"/>
    </row>
    <row r="7" spans="1:31" ht="16.5" thickTop="1" thickBot="1" x14ac:dyDescent="0.3">
      <c r="A7" s="30">
        <v>1</v>
      </c>
      <c r="B7" s="1" t="s">
        <v>6</v>
      </c>
      <c r="C7" s="2">
        <v>35</v>
      </c>
      <c r="D7" s="2">
        <v>3</v>
      </c>
      <c r="E7" s="20">
        <f>C7*5+D7*9</f>
        <v>202</v>
      </c>
      <c r="F7" s="44">
        <f>'liczba dni zwłoki'!$E$5</f>
        <v>455</v>
      </c>
      <c r="G7" s="44">
        <f>'liczba dni zwłoki'!$F$5</f>
        <v>132</v>
      </c>
      <c r="H7" s="47">
        <f>ROUND(((E7*0.1*F7)/365)+((E7*0.08*G7)/365),0)</f>
        <v>31</v>
      </c>
      <c r="I7" s="45">
        <f>'liczba dni zwłoki'!$H$5</f>
        <v>323</v>
      </c>
      <c r="J7" s="45">
        <f>'liczba dni zwłoki'!$I$5</f>
        <v>130</v>
      </c>
      <c r="K7" s="46">
        <f>ROUND((((E7*0.1*I7)/365)+((E7*0.08*J7)/365)),0)</f>
        <v>24</v>
      </c>
      <c r="L7" s="156">
        <f>(E7+K7)/E7</f>
        <v>1.1188118811881189</v>
      </c>
      <c r="M7" s="157">
        <f>E7/L7</f>
        <v>180.54867256637166</v>
      </c>
      <c r="N7" s="158">
        <f>E7-M7</f>
        <v>21.451327433628336</v>
      </c>
      <c r="O7" s="158">
        <f>M7+N7</f>
        <v>202</v>
      </c>
      <c r="P7" s="158">
        <f>O7</f>
        <v>202</v>
      </c>
      <c r="Q7" s="158"/>
      <c r="S7" s="30">
        <v>11</v>
      </c>
      <c r="T7" s="1" t="s">
        <v>39</v>
      </c>
      <c r="U7" s="122">
        <v>35</v>
      </c>
      <c r="V7" s="81">
        <v>0</v>
      </c>
      <c r="W7" s="122">
        <v>3</v>
      </c>
      <c r="X7" s="82">
        <v>0</v>
      </c>
      <c r="Y7" s="20">
        <f>U7*6+V7*5+W7*10+X7*9</f>
        <v>240</v>
      </c>
      <c r="Z7" s="44">
        <f>'liczba dni zwłoki'!$E$15</f>
        <v>149</v>
      </c>
      <c r="AA7" s="44">
        <f>'liczba dni zwłoki'!$F$15</f>
        <v>132</v>
      </c>
      <c r="AB7" s="43">
        <f>ROUND((((Y7*0.1*Z7)/365)+((Y7*0.08*AA7)/365)),0)</f>
        <v>17</v>
      </c>
      <c r="AC7" s="45">
        <f>'liczba dni zwłoki'!$H$15</f>
        <v>106</v>
      </c>
      <c r="AD7" s="45">
        <f>'liczba dni zwłoki'!$I$15</f>
        <v>130</v>
      </c>
      <c r="AE7" s="45">
        <f>ROUND((((Y7*0.1*AC7)/365)+((Y7*0.08*AD7)/365)),0)</f>
        <v>14</v>
      </c>
    </row>
    <row r="8" spans="1:31" ht="16.5" thickTop="1" thickBot="1" x14ac:dyDescent="0.3">
      <c r="A8" s="30">
        <v>2</v>
      </c>
      <c r="B8" s="1" t="s">
        <v>7</v>
      </c>
      <c r="C8" s="2">
        <v>35</v>
      </c>
      <c r="D8" s="2">
        <v>3</v>
      </c>
      <c r="E8" s="20">
        <f>+C8*5+D8*9</f>
        <v>202</v>
      </c>
      <c r="F8" s="44">
        <f>'liczba dni zwłoki'!$E$6</f>
        <v>422</v>
      </c>
      <c r="G8" s="44">
        <f>'liczba dni zwłoki'!$F$6</f>
        <v>132</v>
      </c>
      <c r="H8" s="47">
        <f t="shared" ref="H8:H16" si="0">ROUND(((E8*0.1*F8)/365)+((E8*0.08*G8)/365),0)</f>
        <v>29</v>
      </c>
      <c r="I8" s="45">
        <f>'liczba dni zwłoki'!$H$6</f>
        <v>290</v>
      </c>
      <c r="J8" s="45">
        <f>'liczba dni zwłoki'!$I$6</f>
        <v>130</v>
      </c>
      <c r="K8" s="46">
        <f t="shared" ref="K8:K16" si="1">ROUND((((E8*0.1*I8)/365)+((E8*0.08*J8)/365)),0)</f>
        <v>22</v>
      </c>
      <c r="L8" s="156">
        <f t="shared" ref="L8:L11" si="2">(E8+K8)/E8</f>
        <v>1.108910891089109</v>
      </c>
      <c r="M8" s="157">
        <f t="shared" ref="M8:M16" si="3">E8/L8</f>
        <v>182.16071428571428</v>
      </c>
      <c r="N8" s="158">
        <f t="shared" ref="N8:N17" si="4">E8-M8</f>
        <v>19.839285714285722</v>
      </c>
      <c r="O8" s="158">
        <f t="shared" ref="O8:O17" si="5">M8+N8</f>
        <v>202</v>
      </c>
      <c r="P8" s="158">
        <f t="shared" ref="P8:P15" si="6">O8</f>
        <v>202</v>
      </c>
      <c r="Q8" s="158"/>
      <c r="S8" s="30">
        <v>12</v>
      </c>
      <c r="T8" s="1" t="s">
        <v>40</v>
      </c>
      <c r="U8" s="122">
        <v>35</v>
      </c>
      <c r="V8" s="81">
        <v>0</v>
      </c>
      <c r="W8" s="122">
        <v>3</v>
      </c>
      <c r="X8" s="82">
        <v>0</v>
      </c>
      <c r="Y8" s="20">
        <f t="shared" ref="Y8:Y15" si="7">U8*6+V8*5+W8*10+X8*9</f>
        <v>240</v>
      </c>
      <c r="Z8" s="44">
        <f>'liczba dni zwłoki'!$E$16</f>
        <v>120</v>
      </c>
      <c r="AA8" s="44">
        <f>'liczba dni zwłoki'!$F$16</f>
        <v>132</v>
      </c>
      <c r="AB8" s="43">
        <f t="shared" ref="AB8:AB11" si="8">ROUND((((Y8*0.1*Z8)/365)+((Y8*0.08*AA8)/365)),0)</f>
        <v>15</v>
      </c>
      <c r="AC8" s="45">
        <f>'liczba dni zwłoki'!$H$16</f>
        <v>77</v>
      </c>
      <c r="AD8" s="45">
        <f>'liczba dni zwłoki'!$I$16</f>
        <v>130</v>
      </c>
      <c r="AE8" s="45">
        <f t="shared" ref="AE8:AE10" si="9">ROUND((((Y8*0.1*AC8)/365)+((Y8*0.08*AD8)/365)),0)</f>
        <v>12</v>
      </c>
    </row>
    <row r="9" spans="1:31" ht="16.5" thickTop="1" thickBot="1" x14ac:dyDescent="0.3">
      <c r="A9" s="30">
        <v>3</v>
      </c>
      <c r="B9" s="1" t="s">
        <v>8</v>
      </c>
      <c r="C9" s="2">
        <v>35</v>
      </c>
      <c r="D9" s="2">
        <v>3</v>
      </c>
      <c r="E9" s="20">
        <f>C9*5+D9*9</f>
        <v>202</v>
      </c>
      <c r="F9" s="44">
        <f>'liczba dni zwłoki'!$E$7</f>
        <v>393</v>
      </c>
      <c r="G9" s="44">
        <f>'liczba dni zwłoki'!$F$7</f>
        <v>132</v>
      </c>
      <c r="H9" s="47">
        <f t="shared" si="0"/>
        <v>28</v>
      </c>
      <c r="I9" s="45">
        <f>'liczba dni zwłoki'!$H$7</f>
        <v>261</v>
      </c>
      <c r="J9" s="45">
        <f>'liczba dni zwłoki'!$I$7</f>
        <v>130</v>
      </c>
      <c r="K9" s="46">
        <f t="shared" si="1"/>
        <v>20</v>
      </c>
      <c r="L9" s="156">
        <f t="shared" si="2"/>
        <v>1.0990099009900991</v>
      </c>
      <c r="M9" s="157">
        <f t="shared" si="3"/>
        <v>183.80180180180179</v>
      </c>
      <c r="N9" s="158">
        <f t="shared" si="4"/>
        <v>18.198198198198213</v>
      </c>
      <c r="O9" s="158">
        <f t="shared" si="5"/>
        <v>202</v>
      </c>
      <c r="P9" s="158">
        <f t="shared" si="6"/>
        <v>202</v>
      </c>
      <c r="Q9" s="158"/>
      <c r="S9" s="30">
        <v>13</v>
      </c>
      <c r="T9" s="1" t="s">
        <v>41</v>
      </c>
      <c r="U9" s="122">
        <v>35</v>
      </c>
      <c r="V9" s="81">
        <v>0</v>
      </c>
      <c r="W9" s="122">
        <v>3</v>
      </c>
      <c r="X9" s="82">
        <v>0</v>
      </c>
      <c r="Y9" s="20">
        <f t="shared" si="7"/>
        <v>240</v>
      </c>
      <c r="Z9" s="44">
        <f>'liczba dni zwłoki'!$E$17</f>
        <v>90</v>
      </c>
      <c r="AA9" s="44">
        <f>'liczba dni zwłoki'!$F$17</f>
        <v>132</v>
      </c>
      <c r="AB9" s="43">
        <f t="shared" si="8"/>
        <v>13</v>
      </c>
      <c r="AC9" s="45">
        <f>'liczba dni zwłoki'!$H$17</f>
        <v>47</v>
      </c>
      <c r="AD9" s="45">
        <f>'liczba dni zwłoki'!$I$17</f>
        <v>130</v>
      </c>
      <c r="AE9" s="45">
        <f t="shared" si="9"/>
        <v>10</v>
      </c>
    </row>
    <row r="10" spans="1:31" ht="16.5" thickTop="1" thickBot="1" x14ac:dyDescent="0.3">
      <c r="A10" s="30">
        <v>4</v>
      </c>
      <c r="B10" s="1" t="s">
        <v>9</v>
      </c>
      <c r="C10" s="2">
        <v>35</v>
      </c>
      <c r="D10" s="2">
        <v>3</v>
      </c>
      <c r="E10" s="20">
        <f>C10*5+D10*9</f>
        <v>202</v>
      </c>
      <c r="F10" s="44">
        <f>'liczba dni zwłoki'!$E$8</f>
        <v>363</v>
      </c>
      <c r="G10" s="44">
        <f>'liczba dni zwłoki'!$F$8</f>
        <v>132</v>
      </c>
      <c r="H10" s="47">
        <f t="shared" si="0"/>
        <v>26</v>
      </c>
      <c r="I10" s="45">
        <f>'liczba dni zwłoki'!$H$8</f>
        <v>231</v>
      </c>
      <c r="J10" s="45">
        <f>'liczba dni zwłoki'!$I$8</f>
        <v>130</v>
      </c>
      <c r="K10" s="46">
        <f t="shared" si="1"/>
        <v>19</v>
      </c>
      <c r="L10" s="156">
        <f t="shared" si="2"/>
        <v>1.0940594059405941</v>
      </c>
      <c r="M10" s="157">
        <f t="shared" si="3"/>
        <v>184.63348416289591</v>
      </c>
      <c r="N10" s="158">
        <f t="shared" si="4"/>
        <v>17.366515837104089</v>
      </c>
      <c r="O10" s="158">
        <f t="shared" si="5"/>
        <v>202</v>
      </c>
      <c r="P10" s="158">
        <f t="shared" si="6"/>
        <v>202</v>
      </c>
      <c r="Q10" s="158"/>
      <c r="S10" s="30">
        <v>14</v>
      </c>
      <c r="T10" s="1" t="s">
        <v>42</v>
      </c>
      <c r="U10" s="122">
        <v>35</v>
      </c>
      <c r="V10" s="81">
        <v>0</v>
      </c>
      <c r="W10" s="122">
        <v>3</v>
      </c>
      <c r="X10" s="82">
        <v>0</v>
      </c>
      <c r="Y10" s="20">
        <f t="shared" si="7"/>
        <v>240</v>
      </c>
      <c r="Z10" s="44">
        <f>'liczba dni zwłoki'!$E$18</f>
        <v>58</v>
      </c>
      <c r="AA10" s="44">
        <f>'liczba dni zwłoki'!$F$18</f>
        <v>132</v>
      </c>
      <c r="AB10" s="43">
        <f t="shared" si="8"/>
        <v>11</v>
      </c>
      <c r="AC10" s="45">
        <f>'liczba dni zwłoki'!$H$18</f>
        <v>15</v>
      </c>
      <c r="AD10" s="45">
        <f>'liczba dni zwłoki'!$I$18</f>
        <v>130</v>
      </c>
      <c r="AE10" s="45">
        <f t="shared" si="9"/>
        <v>8</v>
      </c>
    </row>
    <row r="11" spans="1:31" ht="16.5" thickTop="1" thickBot="1" x14ac:dyDescent="0.3">
      <c r="A11" s="30">
        <v>5</v>
      </c>
      <c r="B11" s="1" t="s">
        <v>10</v>
      </c>
      <c r="C11" s="2">
        <v>35</v>
      </c>
      <c r="D11" s="2">
        <v>3</v>
      </c>
      <c r="E11" s="20">
        <f t="shared" ref="E11:E16" si="10">C11*5+D11*9</f>
        <v>202</v>
      </c>
      <c r="F11" s="44">
        <f>'liczba dni zwłoki'!$E$9</f>
        <v>330</v>
      </c>
      <c r="G11" s="44">
        <f>'liczba dni zwłoki'!$F$9</f>
        <v>132</v>
      </c>
      <c r="H11" s="47">
        <f t="shared" si="0"/>
        <v>24</v>
      </c>
      <c r="I11" s="45">
        <f>'liczba dni zwłoki'!$H$9</f>
        <v>198</v>
      </c>
      <c r="J11" s="45">
        <f>'liczba dni zwłoki'!$I$9</f>
        <v>130</v>
      </c>
      <c r="K11" s="46">
        <f t="shared" si="1"/>
        <v>17</v>
      </c>
      <c r="L11" s="156">
        <f t="shared" si="2"/>
        <v>1.0841584158415842</v>
      </c>
      <c r="M11" s="157">
        <f t="shared" si="3"/>
        <v>186.31963470319633</v>
      </c>
      <c r="N11" s="158">
        <f t="shared" si="4"/>
        <v>15.680365296803672</v>
      </c>
      <c r="O11" s="158">
        <f t="shared" si="5"/>
        <v>202</v>
      </c>
      <c r="P11" s="158">
        <f t="shared" si="6"/>
        <v>202</v>
      </c>
      <c r="Q11" s="158"/>
      <c r="S11" s="30">
        <v>15</v>
      </c>
      <c r="T11" s="1" t="s">
        <v>43</v>
      </c>
      <c r="U11" s="122">
        <v>35</v>
      </c>
      <c r="V11" s="81">
        <v>0</v>
      </c>
      <c r="W11" s="122">
        <v>3</v>
      </c>
      <c r="X11" s="82">
        <v>0</v>
      </c>
      <c r="Y11" s="20">
        <f t="shared" si="7"/>
        <v>240</v>
      </c>
      <c r="Z11" s="44">
        <f>'liczba dni zwłoki'!$E$19</f>
        <v>28</v>
      </c>
      <c r="AA11" s="44">
        <f>'liczba dni zwłoki'!$F$19</f>
        <v>132</v>
      </c>
      <c r="AB11" s="43">
        <f t="shared" si="8"/>
        <v>9</v>
      </c>
      <c r="AC11" s="45">
        <f>'liczba dni zwłoki'!$H$19</f>
        <v>0</v>
      </c>
      <c r="AD11" s="45">
        <f>'liczba dni zwłoki'!$I$19</f>
        <v>130</v>
      </c>
      <c r="AE11" s="45">
        <v>0</v>
      </c>
    </row>
    <row r="12" spans="1:31" ht="16.5" thickTop="1" thickBot="1" x14ac:dyDescent="0.3">
      <c r="A12" s="30">
        <v>6</v>
      </c>
      <c r="B12" s="1" t="s">
        <v>11</v>
      </c>
      <c r="C12" s="2">
        <v>35</v>
      </c>
      <c r="D12" s="2">
        <v>3</v>
      </c>
      <c r="E12" s="20">
        <f t="shared" si="10"/>
        <v>202</v>
      </c>
      <c r="F12" s="44">
        <f>'liczba dni zwłoki'!$E$10</f>
        <v>302</v>
      </c>
      <c r="G12" s="44">
        <f>'liczba dni zwłoki'!$F$10</f>
        <v>132</v>
      </c>
      <c r="H12" s="47">
        <f t="shared" si="0"/>
        <v>23</v>
      </c>
      <c r="I12" s="45">
        <f>'liczba dni zwłoki'!$H$10</f>
        <v>170</v>
      </c>
      <c r="J12" s="45">
        <f>'liczba dni zwłoki'!$I$10</f>
        <v>130</v>
      </c>
      <c r="K12" s="46">
        <f t="shared" si="1"/>
        <v>15</v>
      </c>
      <c r="L12" s="156">
        <f>(E12+K12)/E12</f>
        <v>1.0742574257425743</v>
      </c>
      <c r="M12" s="157">
        <f t="shared" si="3"/>
        <v>188.036866359447</v>
      </c>
      <c r="N12" s="158">
        <f t="shared" si="4"/>
        <v>13.963133640552996</v>
      </c>
      <c r="O12" s="158">
        <f t="shared" si="5"/>
        <v>202</v>
      </c>
      <c r="P12" s="158">
        <f t="shared" si="6"/>
        <v>202</v>
      </c>
      <c r="Q12" s="158"/>
      <c r="S12" s="30">
        <v>16</v>
      </c>
      <c r="T12" s="1" t="s">
        <v>188</v>
      </c>
      <c r="U12" s="122">
        <v>35</v>
      </c>
      <c r="V12" s="81">
        <v>0</v>
      </c>
      <c r="W12" s="122">
        <v>3</v>
      </c>
      <c r="X12" s="82">
        <v>0</v>
      </c>
      <c r="Y12" s="20">
        <f t="shared" si="7"/>
        <v>240</v>
      </c>
      <c r="Z12" s="44">
        <f>'liczba dni zwłoki'!$E$20</f>
        <v>0</v>
      </c>
      <c r="AA12" s="44">
        <f>'liczba dni zwłoki'!$F$20</f>
        <v>130</v>
      </c>
      <c r="AB12" s="43">
        <v>0</v>
      </c>
      <c r="AC12" s="45">
        <f>'liczba dni zwłoki'!$H$20</f>
        <v>0</v>
      </c>
      <c r="AD12" s="45">
        <f>'liczba dni zwłoki'!$I$20</f>
        <v>129</v>
      </c>
      <c r="AE12" s="45">
        <v>0</v>
      </c>
    </row>
    <row r="13" spans="1:31" ht="16.5" thickTop="1" thickBot="1" x14ac:dyDescent="0.3">
      <c r="A13" s="30">
        <v>7</v>
      </c>
      <c r="B13" s="1" t="s">
        <v>12</v>
      </c>
      <c r="C13" s="2">
        <v>35</v>
      </c>
      <c r="D13" s="2">
        <v>3</v>
      </c>
      <c r="E13" s="20">
        <f t="shared" si="10"/>
        <v>202</v>
      </c>
      <c r="F13" s="44">
        <f>'liczba dni zwłoki'!$E$11</f>
        <v>271</v>
      </c>
      <c r="G13" s="44">
        <f>'liczba dni zwłoki'!$F$11</f>
        <v>132</v>
      </c>
      <c r="H13" s="47">
        <f t="shared" si="0"/>
        <v>21</v>
      </c>
      <c r="I13" s="45">
        <f>'liczba dni zwłoki'!$H$11</f>
        <v>144</v>
      </c>
      <c r="J13" s="45">
        <f>'liczba dni zwłoki'!$I$11</f>
        <v>130</v>
      </c>
      <c r="K13" s="46">
        <f t="shared" si="1"/>
        <v>14</v>
      </c>
      <c r="L13" s="156">
        <f t="shared" ref="L13:L16" si="11">(E13+K13)/E13</f>
        <v>1.0693069306930694</v>
      </c>
      <c r="M13" s="157">
        <f t="shared" si="3"/>
        <v>188.90740740740739</v>
      </c>
      <c r="N13" s="158">
        <f t="shared" si="4"/>
        <v>13.092592592592609</v>
      </c>
      <c r="O13" s="158">
        <f t="shared" si="5"/>
        <v>202</v>
      </c>
      <c r="P13" s="158">
        <f t="shared" si="6"/>
        <v>202</v>
      </c>
      <c r="Q13" s="158"/>
      <c r="S13" s="30">
        <v>17</v>
      </c>
      <c r="T13" s="1" t="s">
        <v>189</v>
      </c>
      <c r="U13" s="122">
        <v>34</v>
      </c>
      <c r="V13" s="81">
        <v>0</v>
      </c>
      <c r="W13" s="122">
        <v>3</v>
      </c>
      <c r="X13" s="82">
        <v>0</v>
      </c>
      <c r="Y13" s="20">
        <f t="shared" si="7"/>
        <v>234</v>
      </c>
      <c r="Z13" s="44">
        <f>'liczba dni zwłoki'!$E$21</f>
        <v>0</v>
      </c>
      <c r="AA13" s="44">
        <f>'liczba dni zwłoki'!$F$21</f>
        <v>99</v>
      </c>
      <c r="AB13" s="43">
        <v>0</v>
      </c>
      <c r="AC13" s="45">
        <f>'liczba dni zwłoki'!$H$21</f>
        <v>0</v>
      </c>
      <c r="AD13" s="45">
        <f>'liczba dni zwłoki'!$I$21</f>
        <v>99</v>
      </c>
      <c r="AE13" s="45">
        <v>0</v>
      </c>
    </row>
    <row r="14" spans="1:31" ht="16.5" thickTop="1" thickBot="1" x14ac:dyDescent="0.3">
      <c r="A14" s="30">
        <v>8</v>
      </c>
      <c r="B14" s="1" t="s">
        <v>13</v>
      </c>
      <c r="C14" s="2">
        <v>35</v>
      </c>
      <c r="D14" s="2">
        <v>3</v>
      </c>
      <c r="E14" s="20">
        <f t="shared" si="10"/>
        <v>202</v>
      </c>
      <c r="F14" s="44">
        <f>'liczba dni zwłoki'!$E$12</f>
        <v>240</v>
      </c>
      <c r="G14" s="44">
        <f>'liczba dni zwłoki'!$F$12</f>
        <v>132</v>
      </c>
      <c r="H14" s="47">
        <f t="shared" si="0"/>
        <v>19</v>
      </c>
      <c r="I14" s="45">
        <f>'liczba dni zwłoki'!$H$12</f>
        <v>144</v>
      </c>
      <c r="J14" s="45">
        <f>'liczba dni zwłoki'!$I$12</f>
        <v>130</v>
      </c>
      <c r="K14" s="46">
        <f t="shared" si="1"/>
        <v>14</v>
      </c>
      <c r="L14" s="156">
        <f t="shared" si="11"/>
        <v>1.0693069306930694</v>
      </c>
      <c r="M14" s="157">
        <f t="shared" si="3"/>
        <v>188.90740740740739</v>
      </c>
      <c r="N14" s="158">
        <f t="shared" si="4"/>
        <v>13.092592592592609</v>
      </c>
      <c r="O14" s="158">
        <f t="shared" si="5"/>
        <v>202</v>
      </c>
      <c r="P14" s="158">
        <f t="shared" si="6"/>
        <v>202</v>
      </c>
      <c r="Q14" s="158"/>
      <c r="S14" s="30">
        <v>18</v>
      </c>
      <c r="T14" s="1" t="s">
        <v>190</v>
      </c>
      <c r="U14" s="122">
        <v>34</v>
      </c>
      <c r="V14" s="81">
        <v>0</v>
      </c>
      <c r="W14" s="122">
        <v>3</v>
      </c>
      <c r="X14" s="82">
        <v>0</v>
      </c>
      <c r="Y14" s="20">
        <f t="shared" si="7"/>
        <v>234</v>
      </c>
      <c r="Z14" s="44">
        <f>'liczba dni zwłoki'!$E$22</f>
        <v>0</v>
      </c>
      <c r="AA14" s="44">
        <f>'liczba dni zwłoki'!$F$22</f>
        <v>69</v>
      </c>
      <c r="AB14" s="43">
        <v>0</v>
      </c>
      <c r="AC14" s="45">
        <f>'liczba dni zwłoki'!$H$22</f>
        <v>0</v>
      </c>
      <c r="AD14" s="45">
        <f>'liczba dni zwłoki'!$I$22</f>
        <v>69</v>
      </c>
      <c r="AE14" s="45">
        <v>0</v>
      </c>
    </row>
    <row r="15" spans="1:31" ht="16.5" thickTop="1" thickBot="1" x14ac:dyDescent="0.3">
      <c r="A15" s="30">
        <v>9</v>
      </c>
      <c r="B15" s="1" t="s">
        <v>14</v>
      </c>
      <c r="C15" s="2">
        <v>35</v>
      </c>
      <c r="D15" s="2">
        <v>3</v>
      </c>
      <c r="E15" s="20">
        <f t="shared" si="10"/>
        <v>202</v>
      </c>
      <c r="F15" s="44">
        <f>'liczba dni zwłoki'!$E$13</f>
        <v>212</v>
      </c>
      <c r="G15" s="44">
        <f>'liczba dni zwłoki'!$F$13</f>
        <v>132</v>
      </c>
      <c r="H15" s="47">
        <f t="shared" si="0"/>
        <v>18</v>
      </c>
      <c r="I15" s="45">
        <f>'liczba dni zwłoki'!$H$13</f>
        <v>144</v>
      </c>
      <c r="J15" s="45">
        <f>'liczba dni zwłoki'!$I$13</f>
        <v>130</v>
      </c>
      <c r="K15" s="46">
        <f t="shared" si="1"/>
        <v>14</v>
      </c>
      <c r="L15" s="156">
        <f t="shared" si="11"/>
        <v>1.0693069306930694</v>
      </c>
      <c r="M15" s="157">
        <f t="shared" si="3"/>
        <v>188.90740740740739</v>
      </c>
      <c r="N15" s="158">
        <f t="shared" si="4"/>
        <v>13.092592592592609</v>
      </c>
      <c r="O15" s="158">
        <f t="shared" si="5"/>
        <v>202</v>
      </c>
      <c r="P15" s="158">
        <f t="shared" si="6"/>
        <v>202</v>
      </c>
      <c r="Q15" s="158"/>
      <c r="S15" s="30">
        <v>19</v>
      </c>
      <c r="T15" s="1" t="s">
        <v>240</v>
      </c>
      <c r="U15" s="17">
        <v>34</v>
      </c>
      <c r="V15" s="17">
        <v>0</v>
      </c>
      <c r="W15" s="2">
        <v>3</v>
      </c>
      <c r="X15" s="2">
        <v>0</v>
      </c>
      <c r="Y15" s="20">
        <f t="shared" si="7"/>
        <v>234</v>
      </c>
      <c r="Z15" s="44">
        <f>'liczba dni zwłoki'!$E$23</f>
        <v>0</v>
      </c>
      <c r="AA15" s="44">
        <f>'liczba dni zwłoki'!$F$23</f>
        <v>36</v>
      </c>
      <c r="AB15" s="43">
        <v>0</v>
      </c>
      <c r="AC15" s="45">
        <f>'liczba dni zwłoki'!$H$23</f>
        <v>0</v>
      </c>
      <c r="AD15" s="45">
        <f>'liczba dni zwłoki'!$I$23</f>
        <v>36</v>
      </c>
      <c r="AE15" s="45">
        <v>0</v>
      </c>
    </row>
    <row r="16" spans="1:31" ht="16.5" thickTop="1" thickBot="1" x14ac:dyDescent="0.3">
      <c r="A16" s="30">
        <v>10</v>
      </c>
      <c r="B16" s="1" t="s">
        <v>36</v>
      </c>
      <c r="C16" s="2">
        <v>35</v>
      </c>
      <c r="D16" s="22">
        <v>3</v>
      </c>
      <c r="E16" s="23">
        <f t="shared" si="10"/>
        <v>202</v>
      </c>
      <c r="F16" s="44">
        <f>'liczba dni zwłoki'!$E$14</f>
        <v>181</v>
      </c>
      <c r="G16" s="44">
        <f>'liczba dni zwłoki'!$F$14</f>
        <v>132</v>
      </c>
      <c r="H16" s="47">
        <f t="shared" si="0"/>
        <v>16</v>
      </c>
      <c r="I16" s="45">
        <f>'liczba dni zwłoki'!$H$14</f>
        <v>138</v>
      </c>
      <c r="J16" s="45">
        <f>'liczba dni zwłoki'!$I$14</f>
        <v>130</v>
      </c>
      <c r="K16" s="46">
        <f t="shared" si="1"/>
        <v>13</v>
      </c>
      <c r="L16" s="156">
        <f t="shared" si="11"/>
        <v>1.0643564356435644</v>
      </c>
      <c r="M16" s="157">
        <f t="shared" si="3"/>
        <v>189.78604651162789</v>
      </c>
      <c r="N16" s="158">
        <f t="shared" si="4"/>
        <v>12.213953488372113</v>
      </c>
      <c r="O16" s="158">
        <f t="shared" si="5"/>
        <v>202</v>
      </c>
      <c r="P16" s="158">
        <f>O16-Q16</f>
        <v>44.00944261327686</v>
      </c>
      <c r="Q16" s="158">
        <f>N17</f>
        <v>157.99055738672314</v>
      </c>
      <c r="X16" s="24" t="s">
        <v>47</v>
      </c>
      <c r="Y16" s="33">
        <f>SUM(Y7:Y15)</f>
        <v>2142</v>
      </c>
      <c r="Z16" s="33"/>
      <c r="AA16" s="33"/>
      <c r="AB16" s="34">
        <f>SUM(AB7:AB15)</f>
        <v>65</v>
      </c>
      <c r="AC16" s="34"/>
      <c r="AD16" s="34"/>
      <c r="AE16" s="34">
        <f>SUM(AE7:AE15)</f>
        <v>44</v>
      </c>
    </row>
    <row r="17" spans="1:31" ht="16.5" thickTop="1" thickBot="1" x14ac:dyDescent="0.3">
      <c r="A17" s="12"/>
      <c r="B17" s="13"/>
      <c r="C17" s="14"/>
      <c r="D17" s="24" t="s">
        <v>47</v>
      </c>
      <c r="E17" s="35">
        <f>SUM(E7:E16)</f>
        <v>2020</v>
      </c>
      <c r="F17" s="35"/>
      <c r="G17" s="35"/>
      <c r="H17" s="25">
        <f>SUM(H7:H16)</f>
        <v>235</v>
      </c>
      <c r="I17" s="25"/>
      <c r="J17" s="25"/>
      <c r="K17" s="25">
        <f t="shared" ref="K17" si="12">SUM(K7:K16)</f>
        <v>172</v>
      </c>
      <c r="L17" s="155"/>
      <c r="M17" s="159">
        <f>SUM(M7:M16)</f>
        <v>1862.0094426132769</v>
      </c>
      <c r="N17" s="159">
        <f t="shared" si="4"/>
        <v>157.99055738672314</v>
      </c>
      <c r="O17" s="159">
        <f t="shared" si="5"/>
        <v>2020</v>
      </c>
      <c r="P17" s="159">
        <f>SUM(P7:P16)</f>
        <v>1862.0094426132769</v>
      </c>
      <c r="Q17" s="159">
        <f>SUM(Q7:Q16)</f>
        <v>157.99055738672314</v>
      </c>
    </row>
    <row r="18" spans="1:31" ht="15.75" thickTop="1" x14ac:dyDescent="0.25"/>
    <row r="19" spans="1:31" ht="18.75" x14ac:dyDescent="0.3">
      <c r="A19" s="198" t="s">
        <v>218</v>
      </c>
      <c r="B19" s="198"/>
      <c r="C19" s="198"/>
      <c r="D19" s="198"/>
      <c r="E19" s="198"/>
      <c r="F19" s="198"/>
      <c r="G19" s="198"/>
      <c r="H19" s="198"/>
      <c r="I19" s="198"/>
      <c r="J19" s="198"/>
      <c r="K19" s="198"/>
      <c r="L19" s="134"/>
      <c r="M19" s="134"/>
      <c r="N19" s="134"/>
      <c r="O19" s="134"/>
      <c r="P19" s="134"/>
      <c r="Q19" s="134"/>
      <c r="R19" s="132"/>
      <c r="S19" s="198" t="s">
        <v>218</v>
      </c>
      <c r="T19" s="198"/>
      <c r="U19" s="198"/>
      <c r="V19" s="198"/>
      <c r="W19" s="198"/>
      <c r="X19" s="198"/>
      <c r="Y19" s="198"/>
      <c r="Z19" s="198"/>
      <c r="AA19" s="198"/>
      <c r="AB19" s="198"/>
      <c r="AC19" s="198"/>
      <c r="AD19" s="198"/>
      <c r="AE19" s="198"/>
    </row>
    <row r="20" spans="1:31" ht="15.75" thickBot="1" x14ac:dyDescent="0.3">
      <c r="C20" s="127"/>
      <c r="D20" s="127"/>
      <c r="H20" s="11"/>
      <c r="I20" s="11"/>
      <c r="J20" s="11"/>
      <c r="K20" s="11"/>
      <c r="L20" s="11"/>
      <c r="M20" s="11"/>
      <c r="N20" s="11"/>
      <c r="O20" s="11"/>
      <c r="P20" s="11"/>
      <c r="Q20" s="11"/>
    </row>
    <row r="21" spans="1:31" ht="34.5" customHeight="1" thickTop="1" thickBot="1" x14ac:dyDescent="0.3">
      <c r="F21" s="187" t="s">
        <v>152</v>
      </c>
      <c r="G21" s="188"/>
      <c r="H21" s="189"/>
      <c r="I21" s="174" t="s">
        <v>151</v>
      </c>
      <c r="J21" s="175"/>
      <c r="K21" s="176"/>
      <c r="L21" s="153"/>
      <c r="M21" s="153"/>
      <c r="N21" s="153"/>
      <c r="O21" s="153"/>
      <c r="P21" s="153"/>
      <c r="Q21" s="153"/>
      <c r="Z21" s="187" t="s">
        <v>152</v>
      </c>
      <c r="AA21" s="188"/>
      <c r="AB21" s="189"/>
      <c r="AC21" s="174" t="s">
        <v>151</v>
      </c>
      <c r="AD21" s="175"/>
      <c r="AE21" s="176"/>
    </row>
    <row r="22" spans="1:31" ht="46.5" customHeight="1" thickTop="1" thickBot="1" x14ac:dyDescent="0.3">
      <c r="A22" s="177" t="s">
        <v>0</v>
      </c>
      <c r="B22" s="179" t="s">
        <v>1</v>
      </c>
      <c r="C22" s="183" t="s">
        <v>2</v>
      </c>
      <c r="D22" s="184"/>
      <c r="E22" s="181" t="s">
        <v>3</v>
      </c>
      <c r="F22" s="190" t="s">
        <v>38</v>
      </c>
      <c r="G22" s="191"/>
      <c r="H22" s="185" t="s">
        <v>37</v>
      </c>
      <c r="I22" s="192" t="s">
        <v>150</v>
      </c>
      <c r="J22" s="193"/>
      <c r="K22" s="173" t="s">
        <v>48</v>
      </c>
      <c r="L22" s="166" t="s">
        <v>243</v>
      </c>
      <c r="M22" s="168" t="s">
        <v>241</v>
      </c>
      <c r="N22" s="168" t="s">
        <v>185</v>
      </c>
      <c r="O22" s="168" t="s">
        <v>183</v>
      </c>
      <c r="P22" s="168" t="s">
        <v>244</v>
      </c>
      <c r="Q22" s="168" t="s">
        <v>245</v>
      </c>
      <c r="S22" s="177" t="s">
        <v>0</v>
      </c>
      <c r="T22" s="179" t="s">
        <v>1</v>
      </c>
      <c r="U22" s="194" t="s">
        <v>2</v>
      </c>
      <c r="V22" s="195"/>
      <c r="W22" s="195"/>
      <c r="X22" s="196"/>
      <c r="Y22" s="181" t="s">
        <v>3</v>
      </c>
      <c r="Z22" s="197" t="s">
        <v>38</v>
      </c>
      <c r="AA22" s="197"/>
      <c r="AB22" s="185" t="s">
        <v>37</v>
      </c>
      <c r="AC22" s="192" t="s">
        <v>150</v>
      </c>
      <c r="AD22" s="193"/>
      <c r="AE22" s="171" t="s">
        <v>48</v>
      </c>
    </row>
    <row r="23" spans="1:31" ht="15.75" customHeight="1" thickTop="1" thickBot="1" x14ac:dyDescent="0.3">
      <c r="A23" s="178"/>
      <c r="B23" s="180"/>
      <c r="C23" s="19" t="s">
        <v>4</v>
      </c>
      <c r="D23" s="19" t="s">
        <v>5</v>
      </c>
      <c r="E23" s="182"/>
      <c r="F23" s="78" t="s">
        <v>197</v>
      </c>
      <c r="G23" s="78" t="s">
        <v>198</v>
      </c>
      <c r="H23" s="186"/>
      <c r="I23" s="80" t="s">
        <v>197</v>
      </c>
      <c r="J23" s="79" t="s">
        <v>198</v>
      </c>
      <c r="K23" s="173"/>
      <c r="L23" s="167"/>
      <c r="M23" s="169"/>
      <c r="N23" s="169"/>
      <c r="O23" s="169"/>
      <c r="P23" s="169"/>
      <c r="Q23" s="169"/>
      <c r="S23" s="178"/>
      <c r="T23" s="180"/>
      <c r="U23" s="28" t="s">
        <v>44</v>
      </c>
      <c r="V23" s="19" t="s">
        <v>4</v>
      </c>
      <c r="W23" s="29" t="s">
        <v>45</v>
      </c>
      <c r="X23" s="19" t="s">
        <v>5</v>
      </c>
      <c r="Y23" s="182"/>
      <c r="Z23" s="78" t="s">
        <v>197</v>
      </c>
      <c r="AA23" s="126" t="s">
        <v>198</v>
      </c>
      <c r="AB23" s="186"/>
      <c r="AC23" s="79" t="s">
        <v>197</v>
      </c>
      <c r="AD23" s="80" t="s">
        <v>198</v>
      </c>
      <c r="AE23" s="172"/>
    </row>
    <row r="24" spans="1:31" ht="16.5" thickTop="1" thickBot="1" x14ac:dyDescent="0.3">
      <c r="A24" s="30">
        <v>1</v>
      </c>
      <c r="B24" s="1" t="s">
        <v>6</v>
      </c>
      <c r="C24" s="2">
        <v>27</v>
      </c>
      <c r="D24" s="2">
        <v>2</v>
      </c>
      <c r="E24" s="20">
        <f>C24*5+D24*9</f>
        <v>153</v>
      </c>
      <c r="F24" s="44">
        <f>'liczba dni zwłoki'!$E$5</f>
        <v>455</v>
      </c>
      <c r="G24" s="44">
        <f>'liczba dni zwłoki'!$F$5</f>
        <v>132</v>
      </c>
      <c r="H24" s="47">
        <f>ROUND(((E24*0.1*F24)/365)+((E24*0.08*G24)/365),0)</f>
        <v>23</v>
      </c>
      <c r="I24" s="45">
        <f>'liczba dni zwłoki'!$H$5</f>
        <v>323</v>
      </c>
      <c r="J24" s="45">
        <f>'liczba dni zwłoki'!$I$5</f>
        <v>130</v>
      </c>
      <c r="K24" s="46">
        <f>ROUND((((E24*0.1*I24)/365)+((E24*0.08*J24)/365)),0)</f>
        <v>18</v>
      </c>
      <c r="L24" s="156">
        <f>(E24+K24)/E24</f>
        <v>1.1176470588235294</v>
      </c>
      <c r="M24" s="157">
        <f>E24/L24</f>
        <v>136.89473684210526</v>
      </c>
      <c r="N24" s="158">
        <f>E24-M24</f>
        <v>16.10526315789474</v>
      </c>
      <c r="O24" s="158">
        <f>M24+N24</f>
        <v>153</v>
      </c>
      <c r="P24" s="158">
        <f>O24</f>
        <v>153</v>
      </c>
      <c r="Q24" s="158"/>
      <c r="S24" s="30">
        <v>11</v>
      </c>
      <c r="T24" s="1" t="s">
        <v>39</v>
      </c>
      <c r="U24" s="122">
        <v>28</v>
      </c>
      <c r="V24" s="81">
        <v>0</v>
      </c>
      <c r="W24" s="122">
        <v>2</v>
      </c>
      <c r="X24" s="82">
        <v>0</v>
      </c>
      <c r="Y24" s="20">
        <f>U24*6+V24*5+W24*10+X24*9</f>
        <v>188</v>
      </c>
      <c r="Z24" s="44">
        <f>'liczba dni zwłoki'!$E$15</f>
        <v>149</v>
      </c>
      <c r="AA24" s="44">
        <f>'liczba dni zwłoki'!$F$15</f>
        <v>132</v>
      </c>
      <c r="AB24" s="43">
        <f>ROUND((((Y24*0.1*Z24)/365)+((Y24*0.08*AA24)/365)),0)</f>
        <v>13</v>
      </c>
      <c r="AC24" s="45">
        <f>'liczba dni zwłoki'!$H$15</f>
        <v>106</v>
      </c>
      <c r="AD24" s="45">
        <f>'liczba dni zwłoki'!$I$15</f>
        <v>130</v>
      </c>
      <c r="AE24" s="45">
        <f>ROUND((((Y24*0.1*AC24)/365)+((Y24*0.08*AD24)/365)),0)</f>
        <v>11</v>
      </c>
    </row>
    <row r="25" spans="1:31" ht="16.5" thickTop="1" thickBot="1" x14ac:dyDescent="0.3">
      <c r="A25" s="30">
        <v>2</v>
      </c>
      <c r="B25" s="1" t="s">
        <v>7</v>
      </c>
      <c r="C25" s="2">
        <v>27</v>
      </c>
      <c r="D25" s="2">
        <v>2</v>
      </c>
      <c r="E25" s="20">
        <f>+C25*5+D25*9</f>
        <v>153</v>
      </c>
      <c r="F25" s="44">
        <f>'liczba dni zwłoki'!$E$6</f>
        <v>422</v>
      </c>
      <c r="G25" s="44">
        <f>'liczba dni zwłoki'!$F$6</f>
        <v>132</v>
      </c>
      <c r="H25" s="47">
        <f t="shared" ref="H25:H33" si="13">ROUND(((E25*0.1*F25)/365)+((E25*0.08*G25)/365),0)</f>
        <v>22</v>
      </c>
      <c r="I25" s="45">
        <f>'liczba dni zwłoki'!$H$6</f>
        <v>290</v>
      </c>
      <c r="J25" s="45">
        <f>'liczba dni zwłoki'!$I$6</f>
        <v>130</v>
      </c>
      <c r="K25" s="46">
        <f t="shared" ref="K25:K33" si="14">ROUND((((E25*0.1*I25)/365)+((E25*0.08*J25)/365)),0)</f>
        <v>17</v>
      </c>
      <c r="L25" s="156">
        <f t="shared" ref="L25:L28" si="15">(E25+K25)/E25</f>
        <v>1.1111111111111112</v>
      </c>
      <c r="M25" s="157">
        <f t="shared" ref="M25:M33" si="16">E25/L25</f>
        <v>137.69999999999999</v>
      </c>
      <c r="N25" s="158">
        <f t="shared" ref="N25:N34" si="17">E25-M25</f>
        <v>15.300000000000011</v>
      </c>
      <c r="O25" s="158">
        <f t="shared" ref="O25:O34" si="18">M25+N25</f>
        <v>153</v>
      </c>
      <c r="P25" s="158">
        <f t="shared" ref="P25:P32" si="19">O25</f>
        <v>153</v>
      </c>
      <c r="Q25" s="158"/>
      <c r="S25" s="30">
        <v>12</v>
      </c>
      <c r="T25" s="1" t="s">
        <v>40</v>
      </c>
      <c r="U25" s="122">
        <v>28</v>
      </c>
      <c r="V25" s="81">
        <v>0</v>
      </c>
      <c r="W25" s="122">
        <v>2</v>
      </c>
      <c r="X25" s="82">
        <v>0</v>
      </c>
      <c r="Y25" s="20">
        <f t="shared" ref="Y25:Y32" si="20">U25*6+V25*5+W25*10+X25*9</f>
        <v>188</v>
      </c>
      <c r="Z25" s="44">
        <f>'liczba dni zwłoki'!$E$16</f>
        <v>120</v>
      </c>
      <c r="AA25" s="44">
        <f>'liczba dni zwłoki'!$F$16</f>
        <v>132</v>
      </c>
      <c r="AB25" s="43">
        <f t="shared" ref="AB25:AB27" si="21">ROUND((((Y25*0.1*Z25)/365)+((Y25*0.08*AA25)/365)),0)</f>
        <v>12</v>
      </c>
      <c r="AC25" s="45">
        <f>'liczba dni zwłoki'!$H$16</f>
        <v>77</v>
      </c>
      <c r="AD25" s="45">
        <f>'liczba dni zwłoki'!$I$16</f>
        <v>130</v>
      </c>
      <c r="AE25" s="45">
        <f t="shared" ref="AE25:AE26" si="22">ROUND((((Y25*0.1*AC25)/365)+((Y25*0.08*AD25)/365)),0)</f>
        <v>9</v>
      </c>
    </row>
    <row r="26" spans="1:31" ht="16.5" thickTop="1" thickBot="1" x14ac:dyDescent="0.3">
      <c r="A26" s="30">
        <v>3</v>
      </c>
      <c r="B26" s="1" t="s">
        <v>8</v>
      </c>
      <c r="C26" s="2">
        <v>27</v>
      </c>
      <c r="D26" s="2">
        <v>2</v>
      </c>
      <c r="E26" s="20">
        <f>C26*5+D26*9</f>
        <v>153</v>
      </c>
      <c r="F26" s="44">
        <f>'liczba dni zwłoki'!$E$7</f>
        <v>393</v>
      </c>
      <c r="G26" s="44">
        <f>'liczba dni zwłoki'!$F$7</f>
        <v>132</v>
      </c>
      <c r="H26" s="47">
        <f t="shared" si="13"/>
        <v>21</v>
      </c>
      <c r="I26" s="45">
        <f>'liczba dni zwłoki'!$H$7</f>
        <v>261</v>
      </c>
      <c r="J26" s="45">
        <f>'liczba dni zwłoki'!$I$7</f>
        <v>130</v>
      </c>
      <c r="K26" s="46">
        <f t="shared" si="14"/>
        <v>15</v>
      </c>
      <c r="L26" s="156">
        <f t="shared" si="15"/>
        <v>1.0980392156862746</v>
      </c>
      <c r="M26" s="157">
        <f t="shared" si="16"/>
        <v>139.33928571428569</v>
      </c>
      <c r="N26" s="158">
        <f t="shared" si="17"/>
        <v>13.660714285714306</v>
      </c>
      <c r="O26" s="158">
        <f t="shared" si="18"/>
        <v>153</v>
      </c>
      <c r="P26" s="158">
        <f t="shared" si="19"/>
        <v>153</v>
      </c>
      <c r="Q26" s="158"/>
      <c r="S26" s="30">
        <v>13</v>
      </c>
      <c r="T26" s="1" t="s">
        <v>41</v>
      </c>
      <c r="U26" s="122">
        <v>28</v>
      </c>
      <c r="V26" s="81">
        <v>0</v>
      </c>
      <c r="W26" s="122">
        <v>2</v>
      </c>
      <c r="X26" s="82">
        <v>0</v>
      </c>
      <c r="Y26" s="20">
        <f t="shared" si="20"/>
        <v>188</v>
      </c>
      <c r="Z26" s="44">
        <f>'liczba dni zwłoki'!$E$17</f>
        <v>90</v>
      </c>
      <c r="AA26" s="44">
        <f>'liczba dni zwłoki'!$F$17</f>
        <v>132</v>
      </c>
      <c r="AB26" s="43">
        <f t="shared" si="21"/>
        <v>10</v>
      </c>
      <c r="AC26" s="45">
        <f>'liczba dni zwłoki'!$H$17</f>
        <v>47</v>
      </c>
      <c r="AD26" s="45">
        <f>'liczba dni zwłoki'!$I$17</f>
        <v>130</v>
      </c>
      <c r="AE26" s="45">
        <f t="shared" si="22"/>
        <v>8</v>
      </c>
    </row>
    <row r="27" spans="1:31" ht="16.5" thickTop="1" thickBot="1" x14ac:dyDescent="0.3">
      <c r="A27" s="30">
        <v>4</v>
      </c>
      <c r="B27" s="1" t="s">
        <v>9</v>
      </c>
      <c r="C27" s="2">
        <v>27</v>
      </c>
      <c r="D27" s="2">
        <v>2</v>
      </c>
      <c r="E27" s="20">
        <f>C27*5+D27*9</f>
        <v>153</v>
      </c>
      <c r="F27" s="44">
        <f>'liczba dni zwłoki'!$E$8</f>
        <v>363</v>
      </c>
      <c r="G27" s="44">
        <f>'liczba dni zwłoki'!$F$8</f>
        <v>132</v>
      </c>
      <c r="H27" s="47">
        <f t="shared" si="13"/>
        <v>20</v>
      </c>
      <c r="I27" s="45">
        <f>'liczba dni zwłoki'!$H$8</f>
        <v>231</v>
      </c>
      <c r="J27" s="45">
        <f>'liczba dni zwłoki'!$I$8</f>
        <v>130</v>
      </c>
      <c r="K27" s="46">
        <f t="shared" si="14"/>
        <v>14</v>
      </c>
      <c r="L27" s="156">
        <f t="shared" si="15"/>
        <v>1.0915032679738561</v>
      </c>
      <c r="M27" s="157">
        <f t="shared" si="16"/>
        <v>140.17365269461078</v>
      </c>
      <c r="N27" s="158">
        <f t="shared" si="17"/>
        <v>12.82634730538922</v>
      </c>
      <c r="O27" s="158">
        <f t="shared" si="18"/>
        <v>153</v>
      </c>
      <c r="P27" s="158">
        <f t="shared" si="19"/>
        <v>153</v>
      </c>
      <c r="Q27" s="158"/>
      <c r="S27" s="30">
        <v>14</v>
      </c>
      <c r="T27" s="1" t="s">
        <v>42</v>
      </c>
      <c r="U27" s="122">
        <v>28</v>
      </c>
      <c r="V27" s="81">
        <v>0</v>
      </c>
      <c r="W27" s="122">
        <v>2</v>
      </c>
      <c r="X27" s="82">
        <v>0</v>
      </c>
      <c r="Y27" s="20">
        <f t="shared" si="20"/>
        <v>188</v>
      </c>
      <c r="Z27" s="44">
        <f>'liczba dni zwłoki'!$E$18</f>
        <v>58</v>
      </c>
      <c r="AA27" s="44">
        <f>'liczba dni zwłoki'!$F$18</f>
        <v>132</v>
      </c>
      <c r="AB27" s="43">
        <f t="shared" si="21"/>
        <v>8</v>
      </c>
      <c r="AC27" s="45">
        <f>'liczba dni zwłoki'!$H$18</f>
        <v>15</v>
      </c>
      <c r="AD27" s="45">
        <f>'liczba dni zwłoki'!$I$18</f>
        <v>130</v>
      </c>
      <c r="AE27" s="45">
        <v>0</v>
      </c>
    </row>
    <row r="28" spans="1:31" ht="16.5" thickTop="1" thickBot="1" x14ac:dyDescent="0.3">
      <c r="A28" s="30">
        <v>5</v>
      </c>
      <c r="B28" s="1" t="s">
        <v>10</v>
      </c>
      <c r="C28" s="2">
        <v>27</v>
      </c>
      <c r="D28" s="2">
        <v>2</v>
      </c>
      <c r="E28" s="20">
        <f t="shared" ref="E28:E33" si="23">C28*5+D28*9</f>
        <v>153</v>
      </c>
      <c r="F28" s="44">
        <f>'liczba dni zwłoki'!$E$9</f>
        <v>330</v>
      </c>
      <c r="G28" s="44">
        <f>'liczba dni zwłoki'!$F$9</f>
        <v>132</v>
      </c>
      <c r="H28" s="47">
        <f t="shared" si="13"/>
        <v>18</v>
      </c>
      <c r="I28" s="45">
        <f>'liczba dni zwłoki'!$H$9</f>
        <v>198</v>
      </c>
      <c r="J28" s="45">
        <f>'liczba dni zwłoki'!$I$9</f>
        <v>130</v>
      </c>
      <c r="K28" s="46">
        <f t="shared" si="14"/>
        <v>13</v>
      </c>
      <c r="L28" s="156">
        <f t="shared" si="15"/>
        <v>1.0849673202614378</v>
      </c>
      <c r="M28" s="157">
        <f t="shared" si="16"/>
        <v>141.01807228915663</v>
      </c>
      <c r="N28" s="158">
        <f t="shared" si="17"/>
        <v>11.981927710843365</v>
      </c>
      <c r="O28" s="158">
        <f t="shared" si="18"/>
        <v>153</v>
      </c>
      <c r="P28" s="158">
        <f t="shared" si="19"/>
        <v>153</v>
      </c>
      <c r="Q28" s="158"/>
      <c r="S28" s="30">
        <v>15</v>
      </c>
      <c r="T28" s="1" t="s">
        <v>43</v>
      </c>
      <c r="U28" s="122">
        <v>28</v>
      </c>
      <c r="V28" s="81">
        <v>0</v>
      </c>
      <c r="W28" s="122">
        <v>2</v>
      </c>
      <c r="X28" s="82">
        <v>0</v>
      </c>
      <c r="Y28" s="20">
        <f t="shared" si="20"/>
        <v>188</v>
      </c>
      <c r="Z28" s="44">
        <f>'liczba dni zwłoki'!$E$19</f>
        <v>28</v>
      </c>
      <c r="AA28" s="44">
        <f>'liczba dni zwłoki'!$F$19</f>
        <v>132</v>
      </c>
      <c r="AB28" s="43">
        <v>0</v>
      </c>
      <c r="AC28" s="45">
        <f>'liczba dni zwłoki'!$H$19</f>
        <v>0</v>
      </c>
      <c r="AD28" s="45">
        <f>'liczba dni zwłoki'!$I$19</f>
        <v>130</v>
      </c>
      <c r="AE28" s="45">
        <v>0</v>
      </c>
    </row>
    <row r="29" spans="1:31" ht="16.5" thickTop="1" thickBot="1" x14ac:dyDescent="0.3">
      <c r="A29" s="30">
        <v>6</v>
      </c>
      <c r="B29" s="1" t="s">
        <v>11</v>
      </c>
      <c r="C29" s="2">
        <v>27</v>
      </c>
      <c r="D29" s="2">
        <v>2</v>
      </c>
      <c r="E29" s="20">
        <f t="shared" si="23"/>
        <v>153</v>
      </c>
      <c r="F29" s="44">
        <f>'liczba dni zwłoki'!$E$10</f>
        <v>302</v>
      </c>
      <c r="G29" s="44">
        <f>'liczba dni zwłoki'!$F$10</f>
        <v>132</v>
      </c>
      <c r="H29" s="47">
        <f t="shared" si="13"/>
        <v>17</v>
      </c>
      <c r="I29" s="45">
        <f>'liczba dni zwłoki'!$H$10</f>
        <v>170</v>
      </c>
      <c r="J29" s="45">
        <f>'liczba dni zwłoki'!$I$10</f>
        <v>130</v>
      </c>
      <c r="K29" s="46">
        <f t="shared" si="14"/>
        <v>11</v>
      </c>
      <c r="L29" s="156">
        <f>(E29+K29)/E29</f>
        <v>1.0718954248366013</v>
      </c>
      <c r="M29" s="157">
        <f t="shared" si="16"/>
        <v>142.73780487804879</v>
      </c>
      <c r="N29" s="158">
        <f t="shared" si="17"/>
        <v>10.262195121951208</v>
      </c>
      <c r="O29" s="158">
        <f t="shared" si="18"/>
        <v>153</v>
      </c>
      <c r="P29" s="158">
        <f t="shared" si="19"/>
        <v>153</v>
      </c>
      <c r="Q29" s="158"/>
      <c r="S29" s="30">
        <v>16</v>
      </c>
      <c r="T29" s="1" t="s">
        <v>188</v>
      </c>
      <c r="U29" s="122">
        <v>28</v>
      </c>
      <c r="V29" s="81">
        <v>0</v>
      </c>
      <c r="W29" s="122">
        <v>2</v>
      </c>
      <c r="X29" s="82">
        <v>0</v>
      </c>
      <c r="Y29" s="20">
        <f t="shared" si="20"/>
        <v>188</v>
      </c>
      <c r="Z29" s="44">
        <f>'liczba dni zwłoki'!$E$20</f>
        <v>0</v>
      </c>
      <c r="AA29" s="44">
        <f>'liczba dni zwłoki'!$F$20</f>
        <v>130</v>
      </c>
      <c r="AB29" s="43">
        <v>0</v>
      </c>
      <c r="AC29" s="45">
        <f>'liczba dni zwłoki'!$H$20</f>
        <v>0</v>
      </c>
      <c r="AD29" s="45">
        <f>'liczba dni zwłoki'!$I$20</f>
        <v>129</v>
      </c>
      <c r="AE29" s="45">
        <v>0</v>
      </c>
    </row>
    <row r="30" spans="1:31" ht="16.5" thickTop="1" thickBot="1" x14ac:dyDescent="0.3">
      <c r="A30" s="30">
        <v>7</v>
      </c>
      <c r="B30" s="1" t="s">
        <v>12</v>
      </c>
      <c r="C30" s="2">
        <v>28</v>
      </c>
      <c r="D30" s="2">
        <v>2</v>
      </c>
      <c r="E30" s="20">
        <f t="shared" si="23"/>
        <v>158</v>
      </c>
      <c r="F30" s="44">
        <f>'liczba dni zwłoki'!$E$11</f>
        <v>271</v>
      </c>
      <c r="G30" s="44">
        <f>'liczba dni zwłoki'!$F$11</f>
        <v>132</v>
      </c>
      <c r="H30" s="47">
        <f t="shared" si="13"/>
        <v>16</v>
      </c>
      <c r="I30" s="45">
        <f>'liczba dni zwłoki'!$H$11</f>
        <v>144</v>
      </c>
      <c r="J30" s="45">
        <f>'liczba dni zwłoki'!$I$11</f>
        <v>130</v>
      </c>
      <c r="K30" s="46">
        <f t="shared" si="14"/>
        <v>11</v>
      </c>
      <c r="L30" s="156">
        <f t="shared" ref="L30:L33" si="24">(E30+K30)/E30</f>
        <v>1.0696202531645569</v>
      </c>
      <c r="M30" s="157">
        <f t="shared" si="16"/>
        <v>147.71597633136096</v>
      </c>
      <c r="N30" s="158">
        <f t="shared" si="17"/>
        <v>10.284023668639037</v>
      </c>
      <c r="O30" s="158">
        <f t="shared" si="18"/>
        <v>158</v>
      </c>
      <c r="P30" s="158">
        <f t="shared" si="19"/>
        <v>158</v>
      </c>
      <c r="Q30" s="158"/>
      <c r="S30" s="30">
        <v>17</v>
      </c>
      <c r="T30" s="1" t="s">
        <v>189</v>
      </c>
      <c r="U30" s="122">
        <v>28</v>
      </c>
      <c r="V30" s="81">
        <v>0</v>
      </c>
      <c r="W30" s="122">
        <v>2</v>
      </c>
      <c r="X30" s="82">
        <v>0</v>
      </c>
      <c r="Y30" s="20">
        <f t="shared" si="20"/>
        <v>188</v>
      </c>
      <c r="Z30" s="44">
        <f>'liczba dni zwłoki'!$E$21</f>
        <v>0</v>
      </c>
      <c r="AA30" s="44">
        <f>'liczba dni zwłoki'!$F$21</f>
        <v>99</v>
      </c>
      <c r="AB30" s="43">
        <v>0</v>
      </c>
      <c r="AC30" s="45">
        <f>'liczba dni zwłoki'!$H$21</f>
        <v>0</v>
      </c>
      <c r="AD30" s="45">
        <f>'liczba dni zwłoki'!$I$21</f>
        <v>99</v>
      </c>
      <c r="AE30" s="45">
        <v>0</v>
      </c>
    </row>
    <row r="31" spans="1:31" ht="16.5" thickTop="1" thickBot="1" x14ac:dyDescent="0.3">
      <c r="A31" s="30">
        <v>8</v>
      </c>
      <c r="B31" s="1" t="s">
        <v>13</v>
      </c>
      <c r="C31" s="2">
        <v>28</v>
      </c>
      <c r="D31" s="2">
        <v>2</v>
      </c>
      <c r="E31" s="20">
        <f t="shared" si="23"/>
        <v>158</v>
      </c>
      <c r="F31" s="44">
        <f>'liczba dni zwłoki'!$E$12</f>
        <v>240</v>
      </c>
      <c r="G31" s="44">
        <f>'liczba dni zwłoki'!$F$12</f>
        <v>132</v>
      </c>
      <c r="H31" s="47">
        <f t="shared" si="13"/>
        <v>15</v>
      </c>
      <c r="I31" s="45">
        <f>'liczba dni zwłoki'!$H$12</f>
        <v>144</v>
      </c>
      <c r="J31" s="45">
        <f>'liczba dni zwłoki'!$I$12</f>
        <v>130</v>
      </c>
      <c r="K31" s="46">
        <f t="shared" si="14"/>
        <v>11</v>
      </c>
      <c r="L31" s="156">
        <f t="shared" si="24"/>
        <v>1.0696202531645569</v>
      </c>
      <c r="M31" s="157">
        <f t="shared" si="16"/>
        <v>147.71597633136096</v>
      </c>
      <c r="N31" s="158">
        <f t="shared" si="17"/>
        <v>10.284023668639037</v>
      </c>
      <c r="O31" s="158">
        <f t="shared" si="18"/>
        <v>158</v>
      </c>
      <c r="P31" s="158">
        <f t="shared" si="19"/>
        <v>158</v>
      </c>
      <c r="Q31" s="158"/>
      <c r="S31" s="30">
        <v>18</v>
      </c>
      <c r="T31" s="1" t="s">
        <v>190</v>
      </c>
      <c r="U31" s="122">
        <v>28</v>
      </c>
      <c r="V31" s="81">
        <v>0</v>
      </c>
      <c r="W31" s="122">
        <v>2</v>
      </c>
      <c r="X31" s="82">
        <v>0</v>
      </c>
      <c r="Y31" s="20">
        <f t="shared" si="20"/>
        <v>188</v>
      </c>
      <c r="Z31" s="44">
        <f>'liczba dni zwłoki'!$E$22</f>
        <v>0</v>
      </c>
      <c r="AA31" s="44">
        <f>'liczba dni zwłoki'!$F$22</f>
        <v>69</v>
      </c>
      <c r="AB31" s="43">
        <v>0</v>
      </c>
      <c r="AC31" s="45">
        <f>'liczba dni zwłoki'!$H$22</f>
        <v>0</v>
      </c>
      <c r="AD31" s="45">
        <f>'liczba dni zwłoki'!$I$22</f>
        <v>69</v>
      </c>
      <c r="AE31" s="45">
        <v>0</v>
      </c>
    </row>
    <row r="32" spans="1:31" ht="16.5" thickTop="1" thickBot="1" x14ac:dyDescent="0.3">
      <c r="A32" s="30">
        <v>9</v>
      </c>
      <c r="B32" s="1" t="s">
        <v>14</v>
      </c>
      <c r="C32" s="2">
        <v>28</v>
      </c>
      <c r="D32" s="2">
        <v>2</v>
      </c>
      <c r="E32" s="20">
        <f t="shared" si="23"/>
        <v>158</v>
      </c>
      <c r="F32" s="44">
        <f>'liczba dni zwłoki'!$E$13</f>
        <v>212</v>
      </c>
      <c r="G32" s="44">
        <f>'liczba dni zwłoki'!$F$13</f>
        <v>132</v>
      </c>
      <c r="H32" s="47">
        <f t="shared" si="13"/>
        <v>14</v>
      </c>
      <c r="I32" s="45">
        <f>'liczba dni zwłoki'!$H$13</f>
        <v>144</v>
      </c>
      <c r="J32" s="45">
        <f>'liczba dni zwłoki'!$I$13</f>
        <v>130</v>
      </c>
      <c r="K32" s="46">
        <f t="shared" si="14"/>
        <v>11</v>
      </c>
      <c r="L32" s="156">
        <f t="shared" si="24"/>
        <v>1.0696202531645569</v>
      </c>
      <c r="M32" s="157">
        <f t="shared" si="16"/>
        <v>147.71597633136096</v>
      </c>
      <c r="N32" s="158">
        <f t="shared" si="17"/>
        <v>10.284023668639037</v>
      </c>
      <c r="O32" s="158">
        <f t="shared" si="18"/>
        <v>158</v>
      </c>
      <c r="P32" s="158">
        <f t="shared" si="19"/>
        <v>158</v>
      </c>
      <c r="Q32" s="158"/>
      <c r="S32" s="30">
        <v>19</v>
      </c>
      <c r="T32" s="1" t="s">
        <v>240</v>
      </c>
      <c r="U32" s="17">
        <v>28</v>
      </c>
      <c r="V32" s="17">
        <v>0</v>
      </c>
      <c r="W32" s="2">
        <v>2</v>
      </c>
      <c r="X32" s="2">
        <v>0</v>
      </c>
      <c r="Y32" s="20">
        <f t="shared" si="20"/>
        <v>188</v>
      </c>
      <c r="Z32" s="44">
        <f>'liczba dni zwłoki'!$E$23</f>
        <v>0</v>
      </c>
      <c r="AA32" s="44">
        <f>'liczba dni zwłoki'!$F$23</f>
        <v>36</v>
      </c>
      <c r="AB32" s="43">
        <v>0</v>
      </c>
      <c r="AC32" s="45">
        <f>'liczba dni zwłoki'!$H$23</f>
        <v>0</v>
      </c>
      <c r="AD32" s="45">
        <f>'liczba dni zwłoki'!$I$23</f>
        <v>36</v>
      </c>
      <c r="AE32" s="45">
        <v>0</v>
      </c>
    </row>
    <row r="33" spans="1:31" ht="16.5" thickTop="1" thickBot="1" x14ac:dyDescent="0.3">
      <c r="A33" s="30">
        <v>10</v>
      </c>
      <c r="B33" s="1" t="s">
        <v>36</v>
      </c>
      <c r="C33" s="2">
        <v>28</v>
      </c>
      <c r="D33" s="22">
        <v>2</v>
      </c>
      <c r="E33" s="23">
        <f t="shared" si="23"/>
        <v>158</v>
      </c>
      <c r="F33" s="44">
        <f>'liczba dni zwłoki'!$E$14</f>
        <v>181</v>
      </c>
      <c r="G33" s="44">
        <f>'liczba dni zwłoki'!$F$14</f>
        <v>132</v>
      </c>
      <c r="H33" s="47">
        <f t="shared" si="13"/>
        <v>12</v>
      </c>
      <c r="I33" s="45">
        <f>'liczba dni zwłoki'!$H$14</f>
        <v>138</v>
      </c>
      <c r="J33" s="45">
        <f>'liczba dni zwłoki'!$I$14</f>
        <v>130</v>
      </c>
      <c r="K33" s="46">
        <f t="shared" si="14"/>
        <v>10</v>
      </c>
      <c r="L33" s="156">
        <f t="shared" si="24"/>
        <v>1.0632911392405062</v>
      </c>
      <c r="M33" s="157">
        <f t="shared" si="16"/>
        <v>148.5952380952381</v>
      </c>
      <c r="N33" s="158">
        <f t="shared" si="17"/>
        <v>9.404761904761898</v>
      </c>
      <c r="O33" s="158">
        <f t="shared" si="18"/>
        <v>158</v>
      </c>
      <c r="P33" s="158">
        <f>O33-Q33</f>
        <v>37.606719507527941</v>
      </c>
      <c r="Q33" s="158">
        <f>N34</f>
        <v>120.39328049247206</v>
      </c>
      <c r="X33" s="24" t="s">
        <v>47</v>
      </c>
      <c r="Y33" s="33">
        <f>SUM(Y24:Y32)</f>
        <v>1692</v>
      </c>
      <c r="Z33" s="33"/>
      <c r="AA33" s="33"/>
      <c r="AB33" s="34">
        <f>SUM(AB24:AB32)</f>
        <v>43</v>
      </c>
      <c r="AC33" s="34"/>
      <c r="AD33" s="34"/>
      <c r="AE33" s="34">
        <f>SUM(AE24:AE32)</f>
        <v>28</v>
      </c>
    </row>
    <row r="34" spans="1:31" ht="16.5" thickTop="1" thickBot="1" x14ac:dyDescent="0.3">
      <c r="A34" s="12"/>
      <c r="B34" s="13"/>
      <c r="C34" s="14"/>
      <c r="D34" s="24" t="s">
        <v>47</v>
      </c>
      <c r="E34" s="35">
        <f>SUM(E24:E33)</f>
        <v>1550</v>
      </c>
      <c r="F34" s="35"/>
      <c r="G34" s="35"/>
      <c r="H34" s="25">
        <f>SUM(H24:H33)</f>
        <v>178</v>
      </c>
      <c r="I34" s="25"/>
      <c r="J34" s="25"/>
      <c r="K34" s="25">
        <f t="shared" ref="K34" si="25">SUM(K24:K33)</f>
        <v>131</v>
      </c>
      <c r="L34" s="155"/>
      <c r="M34" s="159">
        <f>SUM(M24:M33)</f>
        <v>1429.6067195075279</v>
      </c>
      <c r="N34" s="159">
        <f t="shared" si="17"/>
        <v>120.39328049247206</v>
      </c>
      <c r="O34" s="159">
        <f t="shared" si="18"/>
        <v>1550</v>
      </c>
      <c r="P34" s="159">
        <f>SUM(P24:P33)</f>
        <v>1429.6067195075279</v>
      </c>
      <c r="Q34" s="159">
        <f>SUM(Q24:Q33)</f>
        <v>120.39328049247206</v>
      </c>
    </row>
    <row r="35" spans="1:31" ht="15.75" thickTop="1" x14ac:dyDescent="0.25"/>
  </sheetData>
  <mergeCells count="56">
    <mergeCell ref="Z21:AB21"/>
    <mergeCell ref="U5:X5"/>
    <mergeCell ref="Y5:Y6"/>
    <mergeCell ref="AB5:AB6"/>
    <mergeCell ref="Z22:AA22"/>
    <mergeCell ref="AC22:AD22"/>
    <mergeCell ref="S22:S23"/>
    <mergeCell ref="T22:T23"/>
    <mergeCell ref="U22:X22"/>
    <mergeCell ref="Y22:Y23"/>
    <mergeCell ref="AB22:AB23"/>
    <mergeCell ref="K22:K23"/>
    <mergeCell ref="F4:H4"/>
    <mergeCell ref="H5:H6"/>
    <mergeCell ref="F21:H21"/>
    <mergeCell ref="I4:K4"/>
    <mergeCell ref="I21:K21"/>
    <mergeCell ref="F5:G5"/>
    <mergeCell ref="I5:J5"/>
    <mergeCell ref="F22:G22"/>
    <mergeCell ref="AC21:AE21"/>
    <mergeCell ref="AE5:AE6"/>
    <mergeCell ref="AE22:AE23"/>
    <mergeCell ref="A5:A6"/>
    <mergeCell ref="B5:B6"/>
    <mergeCell ref="C5:D5"/>
    <mergeCell ref="E5:E6"/>
    <mergeCell ref="A22:A23"/>
    <mergeCell ref="B22:B23"/>
    <mergeCell ref="C22:D22"/>
    <mergeCell ref="E22:E23"/>
    <mergeCell ref="S5:S6"/>
    <mergeCell ref="T5:T6"/>
    <mergeCell ref="I22:J22"/>
    <mergeCell ref="Z5:AA5"/>
    <mergeCell ref="H22:H23"/>
    <mergeCell ref="A2:K2"/>
    <mergeCell ref="S2:AE2"/>
    <mergeCell ref="A19:K19"/>
    <mergeCell ref="S19:AE19"/>
    <mergeCell ref="AC4:AE4"/>
    <mergeCell ref="Z4:AB4"/>
    <mergeCell ref="K5:K6"/>
    <mergeCell ref="AC5:AD5"/>
    <mergeCell ref="L5:L6"/>
    <mergeCell ref="M5:M6"/>
    <mergeCell ref="N5:N6"/>
    <mergeCell ref="O5:O6"/>
    <mergeCell ref="P5:P6"/>
    <mergeCell ref="Q5:Q6"/>
    <mergeCell ref="Q22:Q23"/>
    <mergeCell ref="L22:L23"/>
    <mergeCell ref="M22:M23"/>
    <mergeCell ref="N22:N23"/>
    <mergeCell ref="O22:O23"/>
    <mergeCell ref="P22:P23"/>
  </mergeCells>
  <phoneticPr fontId="2" type="noConversion"/>
  <pageMargins left="0.70866141732283472" right="0.70866141732283472" top="1.9291338582677167" bottom="1.7322834645669292" header="0.31496062992125984" footer="0.31496062992125984"/>
  <pageSetup paperSize="9" orientation="landscape" horizontalDpi="4294967293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E35"/>
  <sheetViews>
    <sheetView topLeftCell="A13" zoomScaleNormal="100" workbookViewId="0">
      <selection activeCell="P32" sqref="P32"/>
    </sheetView>
  </sheetViews>
  <sheetFormatPr defaultRowHeight="15" x14ac:dyDescent="0.25"/>
  <cols>
    <col min="1" max="1" width="3" bestFit="1" customWidth="1"/>
    <col min="2" max="2" width="15.7109375" bestFit="1" customWidth="1"/>
    <col min="3" max="3" width="11.85546875" customWidth="1"/>
    <col min="4" max="4" width="11.140625" customWidth="1"/>
    <col min="5" max="5" width="19.42578125" customWidth="1"/>
    <col min="6" max="6" width="11.140625" customWidth="1"/>
    <col min="7" max="7" width="11" customWidth="1"/>
    <col min="8" max="8" width="9.5703125" customWidth="1"/>
    <col min="9" max="9" width="12.42578125" customWidth="1"/>
    <col min="10" max="10" width="10" customWidth="1"/>
    <col min="11" max="11" width="11.85546875" customWidth="1"/>
    <col min="12" max="12" width="19.5703125" customWidth="1"/>
    <col min="13" max="15" width="11.85546875" customWidth="1"/>
    <col min="16" max="16" width="15.140625" customWidth="1"/>
    <col min="17" max="17" width="15.7109375" customWidth="1"/>
    <col min="19" max="19" width="5.140625" customWidth="1"/>
    <col min="20" max="20" width="17.85546875" customWidth="1"/>
    <col min="21" max="21" width="10.5703125" customWidth="1"/>
    <col min="22" max="22" width="11.140625" customWidth="1"/>
    <col min="23" max="23" width="11.5703125" customWidth="1"/>
    <col min="24" max="24" width="11" customWidth="1"/>
    <col min="25" max="25" width="18.7109375" customWidth="1"/>
    <col min="26" max="26" width="11.42578125" customWidth="1"/>
    <col min="27" max="27" width="11" customWidth="1"/>
    <col min="29" max="29" width="11.5703125" customWidth="1"/>
    <col min="30" max="30" width="10.7109375" customWidth="1"/>
    <col min="31" max="31" width="11" customWidth="1"/>
  </cols>
  <sheetData>
    <row r="2" spans="1:31" ht="18.75" x14ac:dyDescent="0.3">
      <c r="A2" s="198" t="s">
        <v>219</v>
      </c>
      <c r="B2" s="198"/>
      <c r="C2" s="198"/>
      <c r="D2" s="198"/>
      <c r="E2" s="198"/>
      <c r="F2" s="198"/>
      <c r="G2" s="198"/>
      <c r="H2" s="198"/>
      <c r="I2" s="198"/>
      <c r="J2" s="198"/>
      <c r="K2" s="198"/>
      <c r="L2" s="134"/>
      <c r="M2" s="134"/>
      <c r="N2" s="134"/>
      <c r="O2" s="134"/>
      <c r="P2" s="134"/>
      <c r="Q2" s="134"/>
      <c r="R2" s="132"/>
      <c r="S2" s="198" t="s">
        <v>219</v>
      </c>
      <c r="T2" s="198"/>
      <c r="U2" s="198"/>
      <c r="V2" s="198"/>
      <c r="W2" s="198"/>
      <c r="X2" s="198"/>
      <c r="Y2" s="198"/>
      <c r="Z2" s="198"/>
      <c r="AA2" s="198"/>
      <c r="AB2" s="198"/>
      <c r="AC2" s="198"/>
      <c r="AD2" s="198"/>
      <c r="AE2" s="198"/>
    </row>
    <row r="3" spans="1:31" ht="15.75" thickBot="1" x14ac:dyDescent="0.3">
      <c r="C3" s="127"/>
      <c r="D3" s="127"/>
      <c r="H3" s="11"/>
      <c r="I3" s="11"/>
      <c r="J3" s="11"/>
      <c r="K3" s="11"/>
      <c r="L3" s="11"/>
      <c r="M3" s="11"/>
      <c r="N3" s="11"/>
      <c r="O3" s="11"/>
      <c r="P3" s="11"/>
      <c r="Q3" s="11"/>
    </row>
    <row r="4" spans="1:31" ht="34.5" customHeight="1" thickTop="1" thickBot="1" x14ac:dyDescent="0.3">
      <c r="F4" s="187" t="s">
        <v>152</v>
      </c>
      <c r="G4" s="188"/>
      <c r="H4" s="189"/>
      <c r="I4" s="174" t="s">
        <v>151</v>
      </c>
      <c r="J4" s="175"/>
      <c r="K4" s="176"/>
      <c r="L4" s="153"/>
      <c r="M4" s="153"/>
      <c r="N4" s="153"/>
      <c r="O4" s="153"/>
      <c r="P4" s="153"/>
      <c r="Q4" s="153"/>
      <c r="Z4" s="187" t="s">
        <v>152</v>
      </c>
      <c r="AA4" s="188"/>
      <c r="AB4" s="189"/>
      <c r="AC4" s="174" t="s">
        <v>151</v>
      </c>
      <c r="AD4" s="175"/>
      <c r="AE4" s="176"/>
    </row>
    <row r="5" spans="1:31" ht="45.75" customHeight="1" thickTop="1" thickBot="1" x14ac:dyDescent="0.3">
      <c r="A5" s="177" t="s">
        <v>0</v>
      </c>
      <c r="B5" s="179" t="s">
        <v>1</v>
      </c>
      <c r="C5" s="183" t="s">
        <v>2</v>
      </c>
      <c r="D5" s="184"/>
      <c r="E5" s="181" t="s">
        <v>3</v>
      </c>
      <c r="F5" s="190" t="s">
        <v>38</v>
      </c>
      <c r="G5" s="191"/>
      <c r="H5" s="185" t="s">
        <v>37</v>
      </c>
      <c r="I5" s="192" t="s">
        <v>150</v>
      </c>
      <c r="J5" s="193"/>
      <c r="K5" s="173" t="s">
        <v>48</v>
      </c>
      <c r="L5" s="166" t="s">
        <v>243</v>
      </c>
      <c r="M5" s="168" t="s">
        <v>241</v>
      </c>
      <c r="N5" s="168" t="s">
        <v>185</v>
      </c>
      <c r="O5" s="168" t="s">
        <v>183</v>
      </c>
      <c r="P5" s="168" t="s">
        <v>244</v>
      </c>
      <c r="Q5" s="168" t="s">
        <v>245</v>
      </c>
      <c r="S5" s="177" t="s">
        <v>0</v>
      </c>
      <c r="T5" s="179" t="s">
        <v>1</v>
      </c>
      <c r="U5" s="194" t="s">
        <v>2</v>
      </c>
      <c r="V5" s="195"/>
      <c r="W5" s="195"/>
      <c r="X5" s="196"/>
      <c r="Y5" s="181" t="s">
        <v>3</v>
      </c>
      <c r="Z5" s="197" t="s">
        <v>38</v>
      </c>
      <c r="AA5" s="197"/>
      <c r="AB5" s="185" t="s">
        <v>37</v>
      </c>
      <c r="AC5" s="192" t="s">
        <v>150</v>
      </c>
      <c r="AD5" s="193"/>
      <c r="AE5" s="171" t="s">
        <v>48</v>
      </c>
    </row>
    <row r="6" spans="1:31" ht="16.5" customHeight="1" thickTop="1" thickBot="1" x14ac:dyDescent="0.3">
      <c r="A6" s="178"/>
      <c r="B6" s="180"/>
      <c r="C6" s="19" t="s">
        <v>4</v>
      </c>
      <c r="D6" s="19" t="s">
        <v>5</v>
      </c>
      <c r="E6" s="182"/>
      <c r="F6" s="78" t="s">
        <v>197</v>
      </c>
      <c r="G6" s="78" t="s">
        <v>198</v>
      </c>
      <c r="H6" s="186"/>
      <c r="I6" s="80" t="s">
        <v>197</v>
      </c>
      <c r="J6" s="79" t="s">
        <v>198</v>
      </c>
      <c r="K6" s="173"/>
      <c r="L6" s="167"/>
      <c r="M6" s="169"/>
      <c r="N6" s="169"/>
      <c r="O6" s="169"/>
      <c r="P6" s="169"/>
      <c r="Q6" s="169"/>
      <c r="S6" s="178"/>
      <c r="T6" s="180"/>
      <c r="U6" s="28" t="s">
        <v>44</v>
      </c>
      <c r="V6" s="19" t="s">
        <v>4</v>
      </c>
      <c r="W6" s="29" t="s">
        <v>45</v>
      </c>
      <c r="X6" s="19" t="s">
        <v>5</v>
      </c>
      <c r="Y6" s="182"/>
      <c r="Z6" s="78" t="s">
        <v>197</v>
      </c>
      <c r="AA6" s="126" t="s">
        <v>198</v>
      </c>
      <c r="AB6" s="186"/>
      <c r="AC6" s="79" t="s">
        <v>197</v>
      </c>
      <c r="AD6" s="80" t="s">
        <v>198</v>
      </c>
      <c r="AE6" s="172"/>
    </row>
    <row r="7" spans="1:31" ht="16.5" thickTop="1" thickBot="1" x14ac:dyDescent="0.3">
      <c r="A7" s="30">
        <v>1</v>
      </c>
      <c r="B7" s="1" t="s">
        <v>6</v>
      </c>
      <c r="C7" s="2">
        <v>50</v>
      </c>
      <c r="D7" s="2">
        <v>2</v>
      </c>
      <c r="E7" s="20">
        <f>C7*5+D7*9</f>
        <v>268</v>
      </c>
      <c r="F7" s="44">
        <f>'liczba dni zwłoki'!$E$5</f>
        <v>455</v>
      </c>
      <c r="G7" s="44">
        <f>'liczba dni zwłoki'!$F$5</f>
        <v>132</v>
      </c>
      <c r="H7" s="47">
        <f>ROUND(((E7*0.1*F7)/365)+((E7*0.08*G7)/365),0)</f>
        <v>41</v>
      </c>
      <c r="I7" s="45">
        <f>'liczba dni zwłoki'!$H$5</f>
        <v>323</v>
      </c>
      <c r="J7" s="45">
        <f>'liczba dni zwłoki'!$I$5</f>
        <v>130</v>
      </c>
      <c r="K7" s="46">
        <f>ROUND((((E7*0.1*I7)/365)+((E7*0.08*J7)/365)),0)</f>
        <v>31</v>
      </c>
      <c r="L7" s="156">
        <f>(E7+K7)/E7</f>
        <v>1.1156716417910448</v>
      </c>
      <c r="M7" s="157">
        <f>E7/L7</f>
        <v>240.21404682274246</v>
      </c>
      <c r="N7" s="158">
        <f>E7-M7</f>
        <v>27.785953177257539</v>
      </c>
      <c r="O7" s="158">
        <f>M7+N7</f>
        <v>268</v>
      </c>
      <c r="P7" s="158">
        <f>O7</f>
        <v>268</v>
      </c>
      <c r="Q7" s="158"/>
      <c r="S7" s="30">
        <v>11</v>
      </c>
      <c r="T7" s="1" t="s">
        <v>39</v>
      </c>
      <c r="U7" s="122">
        <v>52</v>
      </c>
      <c r="V7" s="81">
        <v>0</v>
      </c>
      <c r="W7" s="122">
        <v>2</v>
      </c>
      <c r="X7" s="82">
        <v>0</v>
      </c>
      <c r="Y7" s="20">
        <f>U7*6+V7*5+W7*10+X7*9</f>
        <v>332</v>
      </c>
      <c r="Z7" s="44">
        <f>'liczba dni zwłoki'!$E$15</f>
        <v>149</v>
      </c>
      <c r="AA7" s="44">
        <f>'liczba dni zwłoki'!$F$15</f>
        <v>132</v>
      </c>
      <c r="AB7" s="43">
        <f>ROUND((((Y7*0.1*Z7)/365)+((Y7*0.08*AA7)/365)),0)</f>
        <v>23</v>
      </c>
      <c r="AC7" s="45">
        <f>'liczba dni zwłoki'!$H$15</f>
        <v>106</v>
      </c>
      <c r="AD7" s="45">
        <f>'liczba dni zwłoki'!$I$15</f>
        <v>130</v>
      </c>
      <c r="AE7" s="45">
        <f>ROUND((((Y7*0.1*AC7)/365)+((Y7*0.08*AD7)/365)),0)</f>
        <v>19</v>
      </c>
    </row>
    <row r="8" spans="1:31" ht="16.5" thickTop="1" thickBot="1" x14ac:dyDescent="0.3">
      <c r="A8" s="30">
        <v>2</v>
      </c>
      <c r="B8" s="1" t="s">
        <v>7</v>
      </c>
      <c r="C8" s="2">
        <v>50</v>
      </c>
      <c r="D8" s="2">
        <v>2</v>
      </c>
      <c r="E8" s="20">
        <f>+C8*5+D8*9</f>
        <v>268</v>
      </c>
      <c r="F8" s="44">
        <f>'liczba dni zwłoki'!$E$6</f>
        <v>422</v>
      </c>
      <c r="G8" s="44">
        <f>'liczba dni zwłoki'!$F$6</f>
        <v>132</v>
      </c>
      <c r="H8" s="47">
        <f t="shared" ref="H8:H16" si="0">ROUND(((E8*0.1*F8)/365)+((E8*0.08*G8)/365),0)</f>
        <v>39</v>
      </c>
      <c r="I8" s="45">
        <f>'liczba dni zwłoki'!$H$6</f>
        <v>290</v>
      </c>
      <c r="J8" s="45">
        <f>'liczba dni zwłoki'!$I$6</f>
        <v>130</v>
      </c>
      <c r="K8" s="46">
        <f t="shared" ref="K8:K16" si="1">ROUND((((E8*0.1*I8)/365)+((E8*0.08*J8)/365)),0)</f>
        <v>29</v>
      </c>
      <c r="L8" s="156">
        <f t="shared" ref="L8:L11" si="2">(E8+K8)/E8</f>
        <v>1.1082089552238805</v>
      </c>
      <c r="M8" s="157">
        <f t="shared" ref="M8:M16" si="3">E8/L8</f>
        <v>241.83164983164986</v>
      </c>
      <c r="N8" s="158">
        <f t="shared" ref="N8:N17" si="4">E8-M8</f>
        <v>26.168350168350145</v>
      </c>
      <c r="O8" s="158">
        <f t="shared" ref="O8:O17" si="5">M8+N8</f>
        <v>268</v>
      </c>
      <c r="P8" s="158">
        <f t="shared" ref="P8:P15" si="6">O8</f>
        <v>268</v>
      </c>
      <c r="Q8" s="158"/>
      <c r="S8" s="30">
        <v>12</v>
      </c>
      <c r="T8" s="1" t="s">
        <v>40</v>
      </c>
      <c r="U8" s="122">
        <v>52</v>
      </c>
      <c r="V8" s="81">
        <v>0</v>
      </c>
      <c r="W8" s="122">
        <v>2</v>
      </c>
      <c r="X8" s="82">
        <v>0</v>
      </c>
      <c r="Y8" s="20">
        <f t="shared" ref="Y8:Y15" si="7">U8*6+V8*5+W8*10+X8*9</f>
        <v>332</v>
      </c>
      <c r="Z8" s="44">
        <f>'liczba dni zwłoki'!$E$16</f>
        <v>120</v>
      </c>
      <c r="AA8" s="44">
        <f>'liczba dni zwłoki'!$F$16</f>
        <v>132</v>
      </c>
      <c r="AB8" s="43">
        <f t="shared" ref="AB8:AB13" si="8">ROUND((((Y8*0.1*Z8)/365)+((Y8*0.08*AA8)/365)),0)</f>
        <v>21</v>
      </c>
      <c r="AC8" s="45">
        <f>'liczba dni zwłoki'!$H$16</f>
        <v>77</v>
      </c>
      <c r="AD8" s="45">
        <f>'liczba dni zwłoki'!$I$16</f>
        <v>130</v>
      </c>
      <c r="AE8" s="45">
        <f t="shared" ref="AE8:AE13" si="9">ROUND((((Y8*0.1*AC8)/365)+((Y8*0.08*AD8)/365)),0)</f>
        <v>16</v>
      </c>
    </row>
    <row r="9" spans="1:31" ht="16.5" thickTop="1" thickBot="1" x14ac:dyDescent="0.3">
      <c r="A9" s="30">
        <v>3</v>
      </c>
      <c r="B9" s="1" t="s">
        <v>8</v>
      </c>
      <c r="C9" s="2">
        <v>50</v>
      </c>
      <c r="D9" s="2">
        <v>2</v>
      </c>
      <c r="E9" s="20">
        <f>C9*5+D9*9</f>
        <v>268</v>
      </c>
      <c r="F9" s="44">
        <f>'liczba dni zwłoki'!$E$7</f>
        <v>393</v>
      </c>
      <c r="G9" s="44">
        <f>'liczba dni zwłoki'!$F$7</f>
        <v>132</v>
      </c>
      <c r="H9" s="47">
        <f t="shared" si="0"/>
        <v>37</v>
      </c>
      <c r="I9" s="45">
        <f>'liczba dni zwłoki'!$H$7</f>
        <v>261</v>
      </c>
      <c r="J9" s="45">
        <f>'liczba dni zwłoki'!$I$7</f>
        <v>130</v>
      </c>
      <c r="K9" s="46">
        <f t="shared" si="1"/>
        <v>27</v>
      </c>
      <c r="L9" s="156">
        <f t="shared" si="2"/>
        <v>1.1007462686567164</v>
      </c>
      <c r="M9" s="157">
        <f t="shared" si="3"/>
        <v>243.47118644067797</v>
      </c>
      <c r="N9" s="158">
        <f t="shared" si="4"/>
        <v>24.528813559322032</v>
      </c>
      <c r="O9" s="158">
        <f t="shared" si="5"/>
        <v>268</v>
      </c>
      <c r="P9" s="158">
        <f t="shared" si="6"/>
        <v>268</v>
      </c>
      <c r="Q9" s="158"/>
      <c r="S9" s="30">
        <v>13</v>
      </c>
      <c r="T9" s="1" t="s">
        <v>41</v>
      </c>
      <c r="U9" s="122">
        <v>52</v>
      </c>
      <c r="V9" s="81">
        <v>0</v>
      </c>
      <c r="W9" s="122">
        <v>2</v>
      </c>
      <c r="X9" s="82">
        <v>0</v>
      </c>
      <c r="Y9" s="20">
        <f t="shared" si="7"/>
        <v>332</v>
      </c>
      <c r="Z9" s="44">
        <f>'liczba dni zwłoki'!$E$17</f>
        <v>90</v>
      </c>
      <c r="AA9" s="44">
        <f>'liczba dni zwłoki'!$F$17</f>
        <v>132</v>
      </c>
      <c r="AB9" s="43">
        <f t="shared" si="8"/>
        <v>18</v>
      </c>
      <c r="AC9" s="45">
        <f>'liczba dni zwłoki'!$H$17</f>
        <v>47</v>
      </c>
      <c r="AD9" s="45">
        <f>'liczba dni zwłoki'!$I$17</f>
        <v>130</v>
      </c>
      <c r="AE9" s="45">
        <f t="shared" si="9"/>
        <v>14</v>
      </c>
    </row>
    <row r="10" spans="1:31" ht="16.5" thickTop="1" thickBot="1" x14ac:dyDescent="0.3">
      <c r="A10" s="30">
        <v>4</v>
      </c>
      <c r="B10" s="1" t="s">
        <v>9</v>
      </c>
      <c r="C10" s="2">
        <v>50</v>
      </c>
      <c r="D10" s="2">
        <v>2</v>
      </c>
      <c r="E10" s="20">
        <f>C10*5+D10*9</f>
        <v>268</v>
      </c>
      <c r="F10" s="44">
        <f>'liczba dni zwłoki'!$E$8</f>
        <v>363</v>
      </c>
      <c r="G10" s="44">
        <f>'liczba dni zwłoki'!$F$8</f>
        <v>132</v>
      </c>
      <c r="H10" s="47">
        <f t="shared" si="0"/>
        <v>34</v>
      </c>
      <c r="I10" s="45">
        <f>'liczba dni zwłoki'!$H$8</f>
        <v>231</v>
      </c>
      <c r="J10" s="45">
        <f>'liczba dni zwłoki'!$I$8</f>
        <v>130</v>
      </c>
      <c r="K10" s="46">
        <f t="shared" si="1"/>
        <v>25</v>
      </c>
      <c r="L10" s="156">
        <f t="shared" si="2"/>
        <v>1.0932835820895523</v>
      </c>
      <c r="M10" s="157">
        <f t="shared" si="3"/>
        <v>245.13310580204777</v>
      </c>
      <c r="N10" s="158">
        <f t="shared" si="4"/>
        <v>22.866894197952234</v>
      </c>
      <c r="O10" s="158">
        <f t="shared" si="5"/>
        <v>268</v>
      </c>
      <c r="P10" s="158">
        <f t="shared" si="6"/>
        <v>268</v>
      </c>
      <c r="Q10" s="158"/>
      <c r="S10" s="30">
        <v>14</v>
      </c>
      <c r="T10" s="1" t="s">
        <v>42</v>
      </c>
      <c r="U10" s="122">
        <v>52</v>
      </c>
      <c r="V10" s="81">
        <v>0</v>
      </c>
      <c r="W10" s="122">
        <v>2</v>
      </c>
      <c r="X10" s="82">
        <v>0</v>
      </c>
      <c r="Y10" s="20">
        <f t="shared" si="7"/>
        <v>332</v>
      </c>
      <c r="Z10" s="44">
        <f>'liczba dni zwłoki'!$E$18</f>
        <v>58</v>
      </c>
      <c r="AA10" s="44">
        <f>'liczba dni zwłoki'!$F$18</f>
        <v>132</v>
      </c>
      <c r="AB10" s="43">
        <f t="shared" si="8"/>
        <v>15</v>
      </c>
      <c r="AC10" s="45">
        <f>'liczba dni zwłoki'!$H$18</f>
        <v>15</v>
      </c>
      <c r="AD10" s="45">
        <f>'liczba dni zwłoki'!$I$18</f>
        <v>130</v>
      </c>
      <c r="AE10" s="45">
        <f t="shared" si="9"/>
        <v>11</v>
      </c>
    </row>
    <row r="11" spans="1:31" ht="16.5" thickTop="1" thickBot="1" x14ac:dyDescent="0.3">
      <c r="A11" s="30">
        <v>5</v>
      </c>
      <c r="B11" s="1" t="s">
        <v>10</v>
      </c>
      <c r="C11" s="2">
        <v>50</v>
      </c>
      <c r="D11" s="2">
        <v>2</v>
      </c>
      <c r="E11" s="20">
        <f t="shared" ref="E11:E16" si="10">C11*5+D11*9</f>
        <v>268</v>
      </c>
      <c r="F11" s="44">
        <f>'liczba dni zwłoki'!$E$9</f>
        <v>330</v>
      </c>
      <c r="G11" s="44">
        <f>'liczba dni zwłoki'!$F$9</f>
        <v>132</v>
      </c>
      <c r="H11" s="47">
        <f t="shared" si="0"/>
        <v>32</v>
      </c>
      <c r="I11" s="45">
        <f>'liczba dni zwłoki'!$H$9</f>
        <v>198</v>
      </c>
      <c r="J11" s="45">
        <f>'liczba dni zwłoki'!$I$9</f>
        <v>130</v>
      </c>
      <c r="K11" s="46">
        <f t="shared" si="1"/>
        <v>22</v>
      </c>
      <c r="L11" s="156">
        <f t="shared" si="2"/>
        <v>1.0820895522388059</v>
      </c>
      <c r="M11" s="157">
        <f t="shared" si="3"/>
        <v>247.66896551724139</v>
      </c>
      <c r="N11" s="158">
        <f t="shared" si="4"/>
        <v>20.331034482758611</v>
      </c>
      <c r="O11" s="158">
        <f t="shared" si="5"/>
        <v>268</v>
      </c>
      <c r="P11" s="158">
        <f t="shared" si="6"/>
        <v>268</v>
      </c>
      <c r="Q11" s="158"/>
      <c r="S11" s="30">
        <v>15</v>
      </c>
      <c r="T11" s="1" t="s">
        <v>43</v>
      </c>
      <c r="U11" s="122">
        <v>52</v>
      </c>
      <c r="V11" s="81">
        <v>0</v>
      </c>
      <c r="W11" s="122">
        <v>2</v>
      </c>
      <c r="X11" s="82">
        <v>0</v>
      </c>
      <c r="Y11" s="20">
        <f t="shared" si="7"/>
        <v>332</v>
      </c>
      <c r="Z11" s="44">
        <f>'liczba dni zwłoki'!$E$19</f>
        <v>28</v>
      </c>
      <c r="AA11" s="44">
        <f>'liczba dni zwłoki'!$F$19</f>
        <v>132</v>
      </c>
      <c r="AB11" s="43">
        <f t="shared" si="8"/>
        <v>12</v>
      </c>
      <c r="AC11" s="45">
        <f>'liczba dni zwłoki'!$H$19</f>
        <v>0</v>
      </c>
      <c r="AD11" s="45">
        <f>'liczba dni zwłoki'!$I$19</f>
        <v>130</v>
      </c>
      <c r="AE11" s="45">
        <f t="shared" si="9"/>
        <v>9</v>
      </c>
    </row>
    <row r="12" spans="1:31" ht="16.5" thickTop="1" thickBot="1" x14ac:dyDescent="0.3">
      <c r="A12" s="30">
        <v>6</v>
      </c>
      <c r="B12" s="1" t="s">
        <v>11</v>
      </c>
      <c r="C12" s="2">
        <v>50</v>
      </c>
      <c r="D12" s="2">
        <v>2</v>
      </c>
      <c r="E12" s="20">
        <f t="shared" si="10"/>
        <v>268</v>
      </c>
      <c r="F12" s="44">
        <f>'liczba dni zwłoki'!$E$10</f>
        <v>302</v>
      </c>
      <c r="G12" s="44">
        <f>'liczba dni zwłoki'!$F$10</f>
        <v>132</v>
      </c>
      <c r="H12" s="47">
        <f t="shared" si="0"/>
        <v>30</v>
      </c>
      <c r="I12" s="45">
        <f>'liczba dni zwłoki'!$H$10</f>
        <v>170</v>
      </c>
      <c r="J12" s="45">
        <f>'liczba dni zwłoki'!$I$10</f>
        <v>130</v>
      </c>
      <c r="K12" s="46">
        <f t="shared" si="1"/>
        <v>20</v>
      </c>
      <c r="L12" s="156">
        <f>(E12+K12)/E12</f>
        <v>1.0746268656716418</v>
      </c>
      <c r="M12" s="157">
        <f t="shared" si="3"/>
        <v>249.38888888888889</v>
      </c>
      <c r="N12" s="158">
        <f t="shared" si="4"/>
        <v>18.611111111111114</v>
      </c>
      <c r="O12" s="158">
        <f t="shared" si="5"/>
        <v>268</v>
      </c>
      <c r="P12" s="158">
        <f t="shared" si="6"/>
        <v>268</v>
      </c>
      <c r="Q12" s="158"/>
      <c r="S12" s="30">
        <v>16</v>
      </c>
      <c r="T12" s="1" t="s">
        <v>188</v>
      </c>
      <c r="U12" s="122">
        <v>52</v>
      </c>
      <c r="V12" s="81">
        <v>0</v>
      </c>
      <c r="W12" s="122">
        <v>2</v>
      </c>
      <c r="X12" s="82">
        <v>0</v>
      </c>
      <c r="Y12" s="20">
        <f t="shared" si="7"/>
        <v>332</v>
      </c>
      <c r="Z12" s="44">
        <f>'liczba dni zwłoki'!$E$20</f>
        <v>0</v>
      </c>
      <c r="AA12" s="44">
        <f>'liczba dni zwłoki'!$F$20</f>
        <v>130</v>
      </c>
      <c r="AB12" s="43">
        <f t="shared" si="8"/>
        <v>9</v>
      </c>
      <c r="AC12" s="45">
        <f>'liczba dni zwłoki'!$H$20</f>
        <v>0</v>
      </c>
      <c r="AD12" s="45">
        <f>'liczba dni zwłoki'!$I$20</f>
        <v>129</v>
      </c>
      <c r="AE12" s="45">
        <f t="shared" si="9"/>
        <v>9</v>
      </c>
    </row>
    <row r="13" spans="1:31" ht="16.5" thickTop="1" thickBot="1" x14ac:dyDescent="0.3">
      <c r="A13" s="30">
        <v>7</v>
      </c>
      <c r="B13" s="1" t="s">
        <v>12</v>
      </c>
      <c r="C13" s="2">
        <v>50</v>
      </c>
      <c r="D13" s="2">
        <v>2</v>
      </c>
      <c r="E13" s="20">
        <f t="shared" si="10"/>
        <v>268</v>
      </c>
      <c r="F13" s="44">
        <f>'liczba dni zwłoki'!$E$11</f>
        <v>271</v>
      </c>
      <c r="G13" s="44">
        <f>'liczba dni zwłoki'!$F$11</f>
        <v>132</v>
      </c>
      <c r="H13" s="47">
        <f t="shared" si="0"/>
        <v>28</v>
      </c>
      <c r="I13" s="45">
        <f>'liczba dni zwłoki'!$H$11</f>
        <v>144</v>
      </c>
      <c r="J13" s="45">
        <f>'liczba dni zwłoki'!$I$11</f>
        <v>130</v>
      </c>
      <c r="K13" s="46">
        <f t="shared" si="1"/>
        <v>18</v>
      </c>
      <c r="L13" s="156">
        <f t="shared" ref="L13:L16" si="11">(E13+K13)/E13</f>
        <v>1.0671641791044777</v>
      </c>
      <c r="M13" s="157">
        <f t="shared" si="3"/>
        <v>251.13286713286712</v>
      </c>
      <c r="N13" s="158">
        <f t="shared" si="4"/>
        <v>16.867132867132881</v>
      </c>
      <c r="O13" s="158">
        <f t="shared" si="5"/>
        <v>268</v>
      </c>
      <c r="P13" s="158">
        <f t="shared" si="6"/>
        <v>268</v>
      </c>
      <c r="Q13" s="158"/>
      <c r="S13" s="30">
        <v>17</v>
      </c>
      <c r="T13" s="1" t="s">
        <v>189</v>
      </c>
      <c r="U13" s="122">
        <v>54</v>
      </c>
      <c r="V13" s="81">
        <v>0</v>
      </c>
      <c r="W13" s="122">
        <v>2</v>
      </c>
      <c r="X13" s="82">
        <v>0</v>
      </c>
      <c r="Y13" s="20">
        <f t="shared" si="7"/>
        <v>344</v>
      </c>
      <c r="Z13" s="44">
        <f>'liczba dni zwłoki'!$E$21</f>
        <v>0</v>
      </c>
      <c r="AA13" s="44">
        <f>'liczba dni zwłoki'!$F$21</f>
        <v>99</v>
      </c>
      <c r="AB13" s="43">
        <f t="shared" si="8"/>
        <v>7</v>
      </c>
      <c r="AC13" s="45">
        <f>'liczba dni zwłoki'!$H$21</f>
        <v>0</v>
      </c>
      <c r="AD13" s="45">
        <f>'liczba dni zwłoki'!$I$21</f>
        <v>99</v>
      </c>
      <c r="AE13" s="45">
        <f t="shared" si="9"/>
        <v>7</v>
      </c>
    </row>
    <row r="14" spans="1:31" ht="16.5" thickTop="1" thickBot="1" x14ac:dyDescent="0.3">
      <c r="A14" s="30">
        <v>8</v>
      </c>
      <c r="B14" s="1" t="s">
        <v>13</v>
      </c>
      <c r="C14" s="2">
        <v>50</v>
      </c>
      <c r="D14" s="2">
        <v>2</v>
      </c>
      <c r="E14" s="20">
        <f t="shared" si="10"/>
        <v>268</v>
      </c>
      <c r="F14" s="44">
        <f>'liczba dni zwłoki'!$E$12</f>
        <v>240</v>
      </c>
      <c r="G14" s="44">
        <f>'liczba dni zwłoki'!$F$12</f>
        <v>132</v>
      </c>
      <c r="H14" s="47">
        <f t="shared" si="0"/>
        <v>25</v>
      </c>
      <c r="I14" s="45">
        <f>'liczba dni zwłoki'!$H$12</f>
        <v>144</v>
      </c>
      <c r="J14" s="45">
        <f>'liczba dni zwłoki'!$I$12</f>
        <v>130</v>
      </c>
      <c r="K14" s="46">
        <f t="shared" si="1"/>
        <v>18</v>
      </c>
      <c r="L14" s="156">
        <f t="shared" si="11"/>
        <v>1.0671641791044777</v>
      </c>
      <c r="M14" s="157">
        <f t="shared" si="3"/>
        <v>251.13286713286712</v>
      </c>
      <c r="N14" s="158">
        <f t="shared" si="4"/>
        <v>16.867132867132881</v>
      </c>
      <c r="O14" s="158">
        <f t="shared" si="5"/>
        <v>268</v>
      </c>
      <c r="P14" s="158">
        <f t="shared" si="6"/>
        <v>268</v>
      </c>
      <c r="Q14" s="158"/>
      <c r="S14" s="30">
        <v>18</v>
      </c>
      <c r="T14" s="1" t="s">
        <v>190</v>
      </c>
      <c r="U14" s="122">
        <v>53</v>
      </c>
      <c r="V14" s="81">
        <v>0</v>
      </c>
      <c r="W14" s="122">
        <v>2</v>
      </c>
      <c r="X14" s="82">
        <v>0</v>
      </c>
      <c r="Y14" s="20">
        <f t="shared" si="7"/>
        <v>338</v>
      </c>
      <c r="Z14" s="44">
        <f>'liczba dni zwłoki'!$E$22</f>
        <v>0</v>
      </c>
      <c r="AA14" s="44">
        <f>'liczba dni zwłoki'!$F$22</f>
        <v>69</v>
      </c>
      <c r="AB14" s="43">
        <v>0</v>
      </c>
      <c r="AC14" s="45">
        <f>'liczba dni zwłoki'!$H$22</f>
        <v>0</v>
      </c>
      <c r="AD14" s="45">
        <f>'liczba dni zwłoki'!$I$22</f>
        <v>69</v>
      </c>
      <c r="AE14" s="45">
        <v>0</v>
      </c>
    </row>
    <row r="15" spans="1:31" ht="16.5" thickTop="1" thickBot="1" x14ac:dyDescent="0.3">
      <c r="A15" s="30">
        <v>9</v>
      </c>
      <c r="B15" s="1" t="s">
        <v>14</v>
      </c>
      <c r="C15" s="2">
        <v>50</v>
      </c>
      <c r="D15" s="2">
        <v>2</v>
      </c>
      <c r="E15" s="20">
        <f t="shared" si="10"/>
        <v>268</v>
      </c>
      <c r="F15" s="44">
        <f>'liczba dni zwłoki'!$E$13</f>
        <v>212</v>
      </c>
      <c r="G15" s="44">
        <f>'liczba dni zwłoki'!$F$13</f>
        <v>132</v>
      </c>
      <c r="H15" s="47">
        <f t="shared" si="0"/>
        <v>23</v>
      </c>
      <c r="I15" s="45">
        <f>'liczba dni zwłoki'!$H$13</f>
        <v>144</v>
      </c>
      <c r="J15" s="45">
        <f>'liczba dni zwłoki'!$I$13</f>
        <v>130</v>
      </c>
      <c r="K15" s="46">
        <f t="shared" si="1"/>
        <v>18</v>
      </c>
      <c r="L15" s="156">
        <f t="shared" si="11"/>
        <v>1.0671641791044777</v>
      </c>
      <c r="M15" s="157">
        <f t="shared" si="3"/>
        <v>251.13286713286712</v>
      </c>
      <c r="N15" s="158">
        <f t="shared" si="4"/>
        <v>16.867132867132881</v>
      </c>
      <c r="O15" s="158">
        <f t="shared" si="5"/>
        <v>268</v>
      </c>
      <c r="P15" s="158">
        <f t="shared" si="6"/>
        <v>268</v>
      </c>
      <c r="Q15" s="158"/>
      <c r="S15" s="30">
        <v>19</v>
      </c>
      <c r="T15" s="1" t="s">
        <v>240</v>
      </c>
      <c r="U15" s="17">
        <v>51</v>
      </c>
      <c r="V15" s="17">
        <v>0</v>
      </c>
      <c r="W15" s="2">
        <v>2</v>
      </c>
      <c r="X15" s="2">
        <v>0</v>
      </c>
      <c r="Y15" s="20">
        <f t="shared" si="7"/>
        <v>326</v>
      </c>
      <c r="Z15" s="44">
        <f>'liczba dni zwłoki'!$E$23</f>
        <v>0</v>
      </c>
      <c r="AA15" s="44">
        <f>'liczba dni zwłoki'!$F$23</f>
        <v>36</v>
      </c>
      <c r="AB15" s="43">
        <v>0</v>
      </c>
      <c r="AC15" s="45">
        <f>'liczba dni zwłoki'!$H$23</f>
        <v>0</v>
      </c>
      <c r="AD15" s="45">
        <f>'liczba dni zwłoki'!$I$23</f>
        <v>36</v>
      </c>
      <c r="AE15" s="45">
        <v>0</v>
      </c>
    </row>
    <row r="16" spans="1:31" ht="16.5" thickTop="1" thickBot="1" x14ac:dyDescent="0.3">
      <c r="A16" s="30">
        <v>10</v>
      </c>
      <c r="B16" s="1" t="s">
        <v>36</v>
      </c>
      <c r="C16" s="2">
        <v>52</v>
      </c>
      <c r="D16" s="22">
        <v>2</v>
      </c>
      <c r="E16" s="23">
        <f t="shared" si="10"/>
        <v>278</v>
      </c>
      <c r="F16" s="44">
        <f>'liczba dni zwłoki'!$E$14</f>
        <v>181</v>
      </c>
      <c r="G16" s="44">
        <f>'liczba dni zwłoki'!$F$14</f>
        <v>132</v>
      </c>
      <c r="H16" s="47">
        <f t="shared" si="0"/>
        <v>22</v>
      </c>
      <c r="I16" s="45">
        <f>'liczba dni zwłoki'!$H$14</f>
        <v>138</v>
      </c>
      <c r="J16" s="45">
        <f>'liczba dni zwłoki'!$I$14</f>
        <v>130</v>
      </c>
      <c r="K16" s="46">
        <f t="shared" si="1"/>
        <v>18</v>
      </c>
      <c r="L16" s="156">
        <f t="shared" si="11"/>
        <v>1.064748201438849</v>
      </c>
      <c r="M16" s="157">
        <f t="shared" si="3"/>
        <v>261.09459459459458</v>
      </c>
      <c r="N16" s="158">
        <f t="shared" si="4"/>
        <v>16.905405405405418</v>
      </c>
      <c r="O16" s="158">
        <f t="shared" si="5"/>
        <v>278</v>
      </c>
      <c r="P16" s="158">
        <f>O16-Q16</f>
        <v>70.201039296444378</v>
      </c>
      <c r="Q16" s="158">
        <f>N17</f>
        <v>207.79896070355562</v>
      </c>
      <c r="X16" s="24" t="s">
        <v>47</v>
      </c>
      <c r="Y16" s="33">
        <f>SUM(Y7:Y15)</f>
        <v>3000</v>
      </c>
      <c r="Z16" s="33"/>
      <c r="AA16" s="33"/>
      <c r="AB16" s="34">
        <f>SUM(AB7:AB15)</f>
        <v>105</v>
      </c>
      <c r="AC16" s="34"/>
      <c r="AD16" s="34"/>
      <c r="AE16" s="34">
        <f>SUM(AE7:AE15)</f>
        <v>85</v>
      </c>
    </row>
    <row r="17" spans="1:31" ht="16.5" thickTop="1" thickBot="1" x14ac:dyDescent="0.3">
      <c r="A17" s="12"/>
      <c r="B17" s="13"/>
      <c r="C17" s="14"/>
      <c r="D17" s="24" t="s">
        <v>47</v>
      </c>
      <c r="E17" s="35">
        <f>SUM(E7:E16)</f>
        <v>2690</v>
      </c>
      <c r="F17" s="35"/>
      <c r="G17" s="35"/>
      <c r="H17" s="25">
        <f>SUM(H7:H16)</f>
        <v>311</v>
      </c>
      <c r="I17" s="25"/>
      <c r="J17" s="25"/>
      <c r="K17" s="25">
        <f t="shared" ref="K17" si="12">SUM(K7:K16)</f>
        <v>226</v>
      </c>
      <c r="L17" s="155"/>
      <c r="M17" s="159">
        <f>SUM(M7:M16)</f>
        <v>2482.2010392964444</v>
      </c>
      <c r="N17" s="159">
        <f t="shared" si="4"/>
        <v>207.79896070355562</v>
      </c>
      <c r="O17" s="159">
        <f t="shared" si="5"/>
        <v>2690</v>
      </c>
      <c r="P17" s="159">
        <f>SUM(P7:P16)</f>
        <v>2482.2010392964444</v>
      </c>
      <c r="Q17" s="159">
        <f>SUM(Q7:Q16)</f>
        <v>207.79896070355562</v>
      </c>
    </row>
    <row r="18" spans="1:31" ht="15.75" thickTop="1" x14ac:dyDescent="0.25"/>
    <row r="19" spans="1:31" ht="18.75" x14ac:dyDescent="0.3">
      <c r="A19" s="198" t="s">
        <v>220</v>
      </c>
      <c r="B19" s="198"/>
      <c r="C19" s="198"/>
      <c r="D19" s="198"/>
      <c r="E19" s="198"/>
      <c r="F19" s="198"/>
      <c r="G19" s="198"/>
      <c r="H19" s="198"/>
      <c r="I19" s="198"/>
      <c r="J19" s="198"/>
      <c r="K19" s="198"/>
      <c r="L19" s="134"/>
      <c r="M19" s="134"/>
      <c r="N19" s="134"/>
      <c r="O19" s="134"/>
      <c r="P19" s="134"/>
      <c r="Q19" s="134"/>
      <c r="R19" s="132"/>
      <c r="S19" s="198" t="s">
        <v>220</v>
      </c>
      <c r="T19" s="198"/>
      <c r="U19" s="198"/>
      <c r="V19" s="198"/>
      <c r="W19" s="198"/>
      <c r="X19" s="198"/>
      <c r="Y19" s="198"/>
      <c r="Z19" s="198"/>
      <c r="AA19" s="198"/>
      <c r="AB19" s="198"/>
      <c r="AC19" s="198"/>
      <c r="AD19" s="198"/>
      <c r="AE19" s="198"/>
    </row>
    <row r="20" spans="1:31" ht="15.75" thickBot="1" x14ac:dyDescent="0.3">
      <c r="C20" s="127"/>
      <c r="D20" s="127"/>
      <c r="H20" s="11"/>
      <c r="I20" s="11"/>
      <c r="J20" s="11"/>
      <c r="K20" s="11"/>
      <c r="L20" s="11"/>
      <c r="M20" s="11"/>
      <c r="N20" s="11"/>
      <c r="O20" s="11"/>
      <c r="P20" s="11"/>
      <c r="Q20" s="11"/>
    </row>
    <row r="21" spans="1:31" ht="34.5" customHeight="1" thickTop="1" thickBot="1" x14ac:dyDescent="0.3">
      <c r="F21" s="187" t="s">
        <v>152</v>
      </c>
      <c r="G21" s="188"/>
      <c r="H21" s="189"/>
      <c r="I21" s="174" t="s">
        <v>151</v>
      </c>
      <c r="J21" s="175"/>
      <c r="K21" s="176"/>
      <c r="L21" s="153"/>
      <c r="M21" s="153"/>
      <c r="N21" s="153"/>
      <c r="O21" s="153"/>
      <c r="P21" s="153"/>
      <c r="Q21" s="153"/>
      <c r="Z21" s="187" t="s">
        <v>152</v>
      </c>
      <c r="AA21" s="188"/>
      <c r="AB21" s="189"/>
      <c r="AC21" s="174" t="s">
        <v>151</v>
      </c>
      <c r="AD21" s="175"/>
      <c r="AE21" s="176"/>
    </row>
    <row r="22" spans="1:31" ht="46.5" customHeight="1" thickTop="1" thickBot="1" x14ac:dyDescent="0.3">
      <c r="A22" s="177" t="s">
        <v>0</v>
      </c>
      <c r="B22" s="179" t="s">
        <v>1</v>
      </c>
      <c r="C22" s="183" t="s">
        <v>2</v>
      </c>
      <c r="D22" s="184"/>
      <c r="E22" s="181" t="s">
        <v>3</v>
      </c>
      <c r="F22" s="190" t="s">
        <v>38</v>
      </c>
      <c r="G22" s="191"/>
      <c r="H22" s="185" t="s">
        <v>37</v>
      </c>
      <c r="I22" s="192" t="s">
        <v>150</v>
      </c>
      <c r="J22" s="193"/>
      <c r="K22" s="173" t="s">
        <v>48</v>
      </c>
      <c r="L22" s="166" t="s">
        <v>243</v>
      </c>
      <c r="M22" s="168" t="s">
        <v>241</v>
      </c>
      <c r="N22" s="168" t="s">
        <v>185</v>
      </c>
      <c r="O22" s="168" t="s">
        <v>183</v>
      </c>
      <c r="P22" s="168" t="s">
        <v>244</v>
      </c>
      <c r="Q22" s="168" t="s">
        <v>245</v>
      </c>
      <c r="S22" s="177" t="s">
        <v>0</v>
      </c>
      <c r="T22" s="179" t="s">
        <v>1</v>
      </c>
      <c r="U22" s="194" t="s">
        <v>2</v>
      </c>
      <c r="V22" s="195"/>
      <c r="W22" s="195"/>
      <c r="X22" s="196"/>
      <c r="Y22" s="181" t="s">
        <v>3</v>
      </c>
      <c r="Z22" s="197" t="s">
        <v>38</v>
      </c>
      <c r="AA22" s="197"/>
      <c r="AB22" s="185" t="s">
        <v>37</v>
      </c>
      <c r="AC22" s="192" t="s">
        <v>150</v>
      </c>
      <c r="AD22" s="193"/>
      <c r="AE22" s="171" t="s">
        <v>48</v>
      </c>
    </row>
    <row r="23" spans="1:31" ht="16.5" customHeight="1" thickTop="1" thickBot="1" x14ac:dyDescent="0.3">
      <c r="A23" s="178"/>
      <c r="B23" s="180"/>
      <c r="C23" s="19" t="s">
        <v>4</v>
      </c>
      <c r="D23" s="19" t="s">
        <v>5</v>
      </c>
      <c r="E23" s="182"/>
      <c r="F23" s="78" t="s">
        <v>197</v>
      </c>
      <c r="G23" s="78" t="s">
        <v>198</v>
      </c>
      <c r="H23" s="186"/>
      <c r="I23" s="80" t="s">
        <v>197</v>
      </c>
      <c r="J23" s="79" t="s">
        <v>198</v>
      </c>
      <c r="K23" s="173"/>
      <c r="L23" s="167"/>
      <c r="M23" s="169"/>
      <c r="N23" s="169"/>
      <c r="O23" s="169"/>
      <c r="P23" s="169"/>
      <c r="Q23" s="169"/>
      <c r="S23" s="178"/>
      <c r="T23" s="180"/>
      <c r="U23" s="28" t="s">
        <v>44</v>
      </c>
      <c r="V23" s="19" t="s">
        <v>4</v>
      </c>
      <c r="W23" s="29" t="s">
        <v>45</v>
      </c>
      <c r="X23" s="19" t="s">
        <v>5</v>
      </c>
      <c r="Y23" s="182"/>
      <c r="Z23" s="78" t="s">
        <v>197</v>
      </c>
      <c r="AA23" s="126" t="s">
        <v>198</v>
      </c>
      <c r="AB23" s="186"/>
      <c r="AC23" s="79" t="s">
        <v>197</v>
      </c>
      <c r="AD23" s="80" t="s">
        <v>198</v>
      </c>
      <c r="AE23" s="172"/>
    </row>
    <row r="24" spans="1:31" ht="16.5" thickTop="1" thickBot="1" x14ac:dyDescent="0.3">
      <c r="A24" s="30">
        <v>1</v>
      </c>
      <c r="B24" s="1" t="s">
        <v>6</v>
      </c>
      <c r="C24" s="2">
        <v>37</v>
      </c>
      <c r="D24" s="2">
        <v>9</v>
      </c>
      <c r="E24" s="20">
        <f>C24*5+D24*9</f>
        <v>266</v>
      </c>
      <c r="F24" s="44">
        <f>'liczba dni zwłoki'!$E$5</f>
        <v>455</v>
      </c>
      <c r="G24" s="44">
        <f>'liczba dni zwłoki'!$F$5</f>
        <v>132</v>
      </c>
      <c r="H24" s="47">
        <f>ROUND(((E24*0.1*F24)/365)+((E24*0.08*G24)/365),0)</f>
        <v>41</v>
      </c>
      <c r="I24" s="45">
        <f>'liczba dni zwłoki'!$H$5</f>
        <v>323</v>
      </c>
      <c r="J24" s="45">
        <f>'liczba dni zwłoki'!$I$5</f>
        <v>130</v>
      </c>
      <c r="K24" s="46">
        <f>ROUND((((E24*0.1*I24)/365)+((E24*0.08*J24)/365)),0)</f>
        <v>31</v>
      </c>
      <c r="L24" s="156">
        <f>(E24+K24)/E24</f>
        <v>1.1165413533834587</v>
      </c>
      <c r="M24" s="157">
        <f>E24/L24</f>
        <v>238.23569023569021</v>
      </c>
      <c r="N24" s="158">
        <f>E24-M24</f>
        <v>27.764309764309786</v>
      </c>
      <c r="O24" s="158">
        <f>M24+N24</f>
        <v>266</v>
      </c>
      <c r="P24" s="158">
        <f>O24</f>
        <v>266</v>
      </c>
      <c r="Q24" s="158"/>
      <c r="S24" s="30">
        <v>11</v>
      </c>
      <c r="T24" s="1" t="s">
        <v>39</v>
      </c>
      <c r="U24" s="122">
        <v>36</v>
      </c>
      <c r="V24" s="81">
        <v>0</v>
      </c>
      <c r="W24" s="122">
        <v>6</v>
      </c>
      <c r="X24" s="82">
        <v>0</v>
      </c>
      <c r="Y24" s="20">
        <f>U24*6+V24*5+W24*10+X24*9</f>
        <v>276</v>
      </c>
      <c r="Z24" s="44">
        <f>'liczba dni zwłoki'!$E$15</f>
        <v>149</v>
      </c>
      <c r="AA24" s="44">
        <f>'liczba dni zwłoki'!$F$15</f>
        <v>132</v>
      </c>
      <c r="AB24" s="43">
        <f>ROUND((((Y24*0.1*Z24)/365)+((Y24*0.08*AA24)/365)),0)</f>
        <v>19</v>
      </c>
      <c r="AC24" s="45">
        <f>'liczba dni zwłoki'!$H$15</f>
        <v>106</v>
      </c>
      <c r="AD24" s="45">
        <f>'liczba dni zwłoki'!$I$15</f>
        <v>130</v>
      </c>
      <c r="AE24" s="45">
        <f>ROUND((((Y24*0.1*AC24)/365)+((Y24*0.08*AD24)/365)),0)</f>
        <v>16</v>
      </c>
    </row>
    <row r="25" spans="1:31" ht="16.5" thickTop="1" thickBot="1" x14ac:dyDescent="0.3">
      <c r="A25" s="30">
        <v>2</v>
      </c>
      <c r="B25" s="1" t="s">
        <v>7</v>
      </c>
      <c r="C25" s="2">
        <v>37</v>
      </c>
      <c r="D25" s="2">
        <v>9</v>
      </c>
      <c r="E25" s="20">
        <f>+C25*5+D25*9</f>
        <v>266</v>
      </c>
      <c r="F25" s="44">
        <f>'liczba dni zwłoki'!$E$6</f>
        <v>422</v>
      </c>
      <c r="G25" s="44">
        <f>'liczba dni zwłoki'!$F$6</f>
        <v>132</v>
      </c>
      <c r="H25" s="47">
        <f t="shared" ref="H25:H33" si="13">ROUND(((E25*0.1*F25)/365)+((E25*0.08*G25)/365),0)</f>
        <v>38</v>
      </c>
      <c r="I25" s="45">
        <f>'liczba dni zwłoki'!$H$6</f>
        <v>290</v>
      </c>
      <c r="J25" s="45">
        <f>'liczba dni zwłoki'!$I$6</f>
        <v>130</v>
      </c>
      <c r="K25" s="46">
        <f t="shared" ref="K25:K33" si="14">ROUND((((E25*0.1*I25)/365)+((E25*0.08*J25)/365)),0)</f>
        <v>29</v>
      </c>
      <c r="L25" s="156">
        <f t="shared" ref="L25:L28" si="15">(E25+K25)/E25</f>
        <v>1.1090225563909775</v>
      </c>
      <c r="M25" s="157">
        <f t="shared" ref="M25:M33" si="16">E25/L25</f>
        <v>239.85084745762711</v>
      </c>
      <c r="N25" s="158">
        <f t="shared" ref="N25:N34" si="17">E25-M25</f>
        <v>26.149152542372889</v>
      </c>
      <c r="O25" s="158">
        <f t="shared" ref="O25:O34" si="18">M25+N25</f>
        <v>266</v>
      </c>
      <c r="P25" s="158">
        <f t="shared" ref="P25:P31" si="19">O25</f>
        <v>266</v>
      </c>
      <c r="Q25" s="158"/>
      <c r="S25" s="30">
        <v>12</v>
      </c>
      <c r="T25" s="1" t="s">
        <v>40</v>
      </c>
      <c r="U25" s="122">
        <v>36</v>
      </c>
      <c r="V25" s="81">
        <v>0</v>
      </c>
      <c r="W25" s="122">
        <v>6</v>
      </c>
      <c r="X25" s="82">
        <v>0</v>
      </c>
      <c r="Y25" s="20">
        <f t="shared" ref="Y25:Y32" si="20">U25*6+V25*5+W25*10+X25*9</f>
        <v>276</v>
      </c>
      <c r="Z25" s="44">
        <f>'liczba dni zwłoki'!$E$16</f>
        <v>120</v>
      </c>
      <c r="AA25" s="44">
        <f>'liczba dni zwłoki'!$F$16</f>
        <v>132</v>
      </c>
      <c r="AB25" s="43">
        <f t="shared" ref="AB25:AB29" si="21">ROUND((((Y25*0.1*Z25)/365)+((Y25*0.08*AA25)/365)),0)</f>
        <v>17</v>
      </c>
      <c r="AC25" s="45">
        <f>'liczba dni zwłoki'!$H$16</f>
        <v>77</v>
      </c>
      <c r="AD25" s="45">
        <f>'liczba dni zwłoki'!$I$16</f>
        <v>130</v>
      </c>
      <c r="AE25" s="45">
        <f t="shared" ref="AE25:AE29" si="22">ROUND((((Y25*0.1*AC25)/365)+((Y25*0.08*AD25)/365)),0)</f>
        <v>14</v>
      </c>
    </row>
    <row r="26" spans="1:31" ht="16.5" thickTop="1" thickBot="1" x14ac:dyDescent="0.3">
      <c r="A26" s="30">
        <v>3</v>
      </c>
      <c r="B26" s="1" t="s">
        <v>8</v>
      </c>
      <c r="C26" s="2">
        <v>40</v>
      </c>
      <c r="D26" s="2">
        <v>6</v>
      </c>
      <c r="E26" s="20">
        <f>C26*5+D26*9</f>
        <v>254</v>
      </c>
      <c r="F26" s="44">
        <f>'liczba dni zwłoki'!$E$7</f>
        <v>393</v>
      </c>
      <c r="G26" s="44">
        <f>'liczba dni zwłoki'!$F$7</f>
        <v>132</v>
      </c>
      <c r="H26" s="47">
        <f t="shared" si="13"/>
        <v>35</v>
      </c>
      <c r="I26" s="45">
        <f>'liczba dni zwłoki'!$H$7</f>
        <v>261</v>
      </c>
      <c r="J26" s="45">
        <f>'liczba dni zwłoki'!$I$7</f>
        <v>130</v>
      </c>
      <c r="K26" s="46">
        <f t="shared" si="14"/>
        <v>25</v>
      </c>
      <c r="L26" s="156">
        <f t="shared" si="15"/>
        <v>1.0984251968503937</v>
      </c>
      <c r="M26" s="157">
        <f t="shared" si="16"/>
        <v>231.24014336917563</v>
      </c>
      <c r="N26" s="158">
        <f t="shared" si="17"/>
        <v>22.759856630824373</v>
      </c>
      <c r="O26" s="158">
        <f t="shared" si="18"/>
        <v>254</v>
      </c>
      <c r="P26" s="158">
        <f t="shared" si="19"/>
        <v>254</v>
      </c>
      <c r="Q26" s="158"/>
      <c r="S26" s="30">
        <v>13</v>
      </c>
      <c r="T26" s="1" t="s">
        <v>41</v>
      </c>
      <c r="U26" s="122">
        <v>38</v>
      </c>
      <c r="V26" s="81">
        <v>0</v>
      </c>
      <c r="W26" s="122">
        <v>6</v>
      </c>
      <c r="X26" s="82">
        <v>0</v>
      </c>
      <c r="Y26" s="20">
        <f t="shared" si="20"/>
        <v>288</v>
      </c>
      <c r="Z26" s="44">
        <f>'liczba dni zwłoki'!$E$17</f>
        <v>90</v>
      </c>
      <c r="AA26" s="44">
        <f>'liczba dni zwłoki'!$F$17</f>
        <v>132</v>
      </c>
      <c r="AB26" s="43">
        <f t="shared" si="21"/>
        <v>15</v>
      </c>
      <c r="AC26" s="45">
        <f>'liczba dni zwłoki'!$H$17</f>
        <v>47</v>
      </c>
      <c r="AD26" s="45">
        <f>'liczba dni zwłoki'!$I$17</f>
        <v>130</v>
      </c>
      <c r="AE26" s="45">
        <f t="shared" si="22"/>
        <v>12</v>
      </c>
    </row>
    <row r="27" spans="1:31" ht="16.5" thickTop="1" thickBot="1" x14ac:dyDescent="0.3">
      <c r="A27" s="30">
        <v>4</v>
      </c>
      <c r="B27" s="1" t="s">
        <v>9</v>
      </c>
      <c r="C27" s="2">
        <v>40</v>
      </c>
      <c r="D27" s="2">
        <v>6</v>
      </c>
      <c r="E27" s="20">
        <f>C27*5+D27*9</f>
        <v>254</v>
      </c>
      <c r="F27" s="44">
        <f>'liczba dni zwłoki'!$E$8</f>
        <v>363</v>
      </c>
      <c r="G27" s="44">
        <f>'liczba dni zwłoki'!$F$8</f>
        <v>132</v>
      </c>
      <c r="H27" s="47">
        <f t="shared" si="13"/>
        <v>33</v>
      </c>
      <c r="I27" s="45">
        <f>'liczba dni zwłoki'!$H$8</f>
        <v>231</v>
      </c>
      <c r="J27" s="45">
        <f>'liczba dni zwłoki'!$I$8</f>
        <v>130</v>
      </c>
      <c r="K27" s="46">
        <f t="shared" si="14"/>
        <v>23</v>
      </c>
      <c r="L27" s="156">
        <f t="shared" si="15"/>
        <v>1.0905511811023623</v>
      </c>
      <c r="M27" s="157">
        <f t="shared" si="16"/>
        <v>232.90974729241876</v>
      </c>
      <c r="N27" s="158">
        <f t="shared" si="17"/>
        <v>21.090252707581243</v>
      </c>
      <c r="O27" s="158">
        <f t="shared" si="18"/>
        <v>254</v>
      </c>
      <c r="P27" s="158">
        <f t="shared" si="19"/>
        <v>254</v>
      </c>
      <c r="Q27" s="158"/>
      <c r="S27" s="30">
        <v>14</v>
      </c>
      <c r="T27" s="1" t="s">
        <v>42</v>
      </c>
      <c r="U27" s="122">
        <v>38</v>
      </c>
      <c r="V27" s="81">
        <v>0</v>
      </c>
      <c r="W27" s="122">
        <v>6</v>
      </c>
      <c r="X27" s="82">
        <v>0</v>
      </c>
      <c r="Y27" s="20">
        <f t="shared" si="20"/>
        <v>288</v>
      </c>
      <c r="Z27" s="44">
        <f>'liczba dni zwłoki'!$E$18</f>
        <v>58</v>
      </c>
      <c r="AA27" s="44">
        <f>'liczba dni zwłoki'!$F$18</f>
        <v>132</v>
      </c>
      <c r="AB27" s="43">
        <f t="shared" si="21"/>
        <v>13</v>
      </c>
      <c r="AC27" s="45">
        <f>'liczba dni zwłoki'!$H$18</f>
        <v>15</v>
      </c>
      <c r="AD27" s="45">
        <f>'liczba dni zwłoki'!$I$18</f>
        <v>130</v>
      </c>
      <c r="AE27" s="45">
        <f t="shared" si="22"/>
        <v>9</v>
      </c>
    </row>
    <row r="28" spans="1:31" ht="16.5" thickTop="1" thickBot="1" x14ac:dyDescent="0.3">
      <c r="A28" s="30">
        <v>5</v>
      </c>
      <c r="B28" s="1" t="s">
        <v>10</v>
      </c>
      <c r="C28" s="2">
        <v>40</v>
      </c>
      <c r="D28" s="2">
        <v>6</v>
      </c>
      <c r="E28" s="20">
        <f t="shared" ref="E28:E33" si="23">C28*5+D28*9</f>
        <v>254</v>
      </c>
      <c r="F28" s="44">
        <f>'liczba dni zwłoki'!$E$9</f>
        <v>330</v>
      </c>
      <c r="G28" s="44">
        <f>'liczba dni zwłoki'!$F$9</f>
        <v>132</v>
      </c>
      <c r="H28" s="47">
        <f t="shared" si="13"/>
        <v>30</v>
      </c>
      <c r="I28" s="45">
        <f>'liczba dni zwłoki'!$H$9</f>
        <v>198</v>
      </c>
      <c r="J28" s="45">
        <f>'liczba dni zwłoki'!$I$9</f>
        <v>130</v>
      </c>
      <c r="K28" s="46">
        <f t="shared" si="14"/>
        <v>21</v>
      </c>
      <c r="L28" s="156">
        <f t="shared" si="15"/>
        <v>1.0826771653543308</v>
      </c>
      <c r="M28" s="157">
        <f t="shared" si="16"/>
        <v>234.60363636363635</v>
      </c>
      <c r="N28" s="158">
        <f t="shared" si="17"/>
        <v>19.396363636363645</v>
      </c>
      <c r="O28" s="158">
        <f t="shared" si="18"/>
        <v>254</v>
      </c>
      <c r="P28" s="158">
        <f t="shared" si="19"/>
        <v>254</v>
      </c>
      <c r="Q28" s="158"/>
      <c r="S28" s="30">
        <v>15</v>
      </c>
      <c r="T28" s="1" t="s">
        <v>43</v>
      </c>
      <c r="U28" s="122">
        <v>40</v>
      </c>
      <c r="V28" s="81">
        <v>0</v>
      </c>
      <c r="W28" s="122">
        <v>6</v>
      </c>
      <c r="X28" s="82">
        <v>0</v>
      </c>
      <c r="Y28" s="20">
        <f t="shared" si="20"/>
        <v>300</v>
      </c>
      <c r="Z28" s="44">
        <f>'liczba dni zwłoki'!$E$19</f>
        <v>28</v>
      </c>
      <c r="AA28" s="44">
        <f>'liczba dni zwłoki'!$F$19</f>
        <v>132</v>
      </c>
      <c r="AB28" s="43">
        <f t="shared" si="21"/>
        <v>11</v>
      </c>
      <c r="AC28" s="45">
        <f>'liczba dni zwłoki'!$H$19</f>
        <v>0</v>
      </c>
      <c r="AD28" s="45">
        <f>'liczba dni zwłoki'!$I$19</f>
        <v>130</v>
      </c>
      <c r="AE28" s="45">
        <f t="shared" si="22"/>
        <v>9</v>
      </c>
    </row>
    <row r="29" spans="1:31" ht="16.5" thickTop="1" thickBot="1" x14ac:dyDescent="0.3">
      <c r="A29" s="30">
        <v>6</v>
      </c>
      <c r="B29" s="1" t="s">
        <v>11</v>
      </c>
      <c r="C29" s="2">
        <v>40</v>
      </c>
      <c r="D29" s="2">
        <v>6</v>
      </c>
      <c r="E29" s="20">
        <f t="shared" si="23"/>
        <v>254</v>
      </c>
      <c r="F29" s="44">
        <f>'liczba dni zwłoki'!$E$10</f>
        <v>302</v>
      </c>
      <c r="G29" s="44">
        <f>'liczba dni zwłoki'!$F$10</f>
        <v>132</v>
      </c>
      <c r="H29" s="47">
        <f t="shared" si="13"/>
        <v>28</v>
      </c>
      <c r="I29" s="45">
        <f>'liczba dni zwłoki'!$H$10</f>
        <v>170</v>
      </c>
      <c r="J29" s="45">
        <f>'liczba dni zwłoki'!$I$10</f>
        <v>130</v>
      </c>
      <c r="K29" s="46">
        <f t="shared" si="14"/>
        <v>19</v>
      </c>
      <c r="L29" s="156">
        <f>(E29+K29)/E29</f>
        <v>1.0748031496062993</v>
      </c>
      <c r="M29" s="157">
        <f t="shared" si="16"/>
        <v>236.32234432234429</v>
      </c>
      <c r="N29" s="158">
        <f t="shared" si="17"/>
        <v>17.677655677655707</v>
      </c>
      <c r="O29" s="158">
        <f t="shared" si="18"/>
        <v>254</v>
      </c>
      <c r="P29" s="158">
        <f t="shared" si="19"/>
        <v>254</v>
      </c>
      <c r="Q29" s="158"/>
      <c r="S29" s="30">
        <v>16</v>
      </c>
      <c r="T29" s="1" t="s">
        <v>188</v>
      </c>
      <c r="U29" s="122">
        <v>40</v>
      </c>
      <c r="V29" s="81">
        <v>0</v>
      </c>
      <c r="W29" s="122">
        <v>6</v>
      </c>
      <c r="X29" s="82">
        <v>0</v>
      </c>
      <c r="Y29" s="20">
        <f t="shared" si="20"/>
        <v>300</v>
      </c>
      <c r="Z29" s="44">
        <f>'liczba dni zwłoki'!$E$20</f>
        <v>0</v>
      </c>
      <c r="AA29" s="44">
        <f>'liczba dni zwłoki'!$F$20</f>
        <v>130</v>
      </c>
      <c r="AB29" s="43">
        <f t="shared" si="21"/>
        <v>9</v>
      </c>
      <c r="AC29" s="45">
        <f>'liczba dni zwłoki'!$H$20</f>
        <v>0</v>
      </c>
      <c r="AD29" s="45">
        <f>'liczba dni zwłoki'!$I$20</f>
        <v>129</v>
      </c>
      <c r="AE29" s="45">
        <f t="shared" si="22"/>
        <v>8</v>
      </c>
    </row>
    <row r="30" spans="1:31" ht="16.5" thickTop="1" thickBot="1" x14ac:dyDescent="0.3">
      <c r="A30" s="30">
        <v>7</v>
      </c>
      <c r="B30" s="1" t="s">
        <v>12</v>
      </c>
      <c r="C30" s="2">
        <v>40</v>
      </c>
      <c r="D30" s="2">
        <v>6</v>
      </c>
      <c r="E30" s="20">
        <f t="shared" si="23"/>
        <v>254</v>
      </c>
      <c r="F30" s="44">
        <f>'liczba dni zwłoki'!$E$11</f>
        <v>271</v>
      </c>
      <c r="G30" s="44">
        <f>'liczba dni zwłoki'!$F$11</f>
        <v>132</v>
      </c>
      <c r="H30" s="47">
        <f t="shared" si="13"/>
        <v>26</v>
      </c>
      <c r="I30" s="45">
        <f>'liczba dni zwłoki'!$H$11</f>
        <v>144</v>
      </c>
      <c r="J30" s="45">
        <f>'liczba dni zwłoki'!$I$11</f>
        <v>130</v>
      </c>
      <c r="K30" s="46">
        <f t="shared" si="14"/>
        <v>17</v>
      </c>
      <c r="L30" s="156">
        <f t="shared" ref="L30:L32" si="24">(E30+K30)/E30</f>
        <v>1.0669291338582678</v>
      </c>
      <c r="M30" s="157">
        <f t="shared" si="16"/>
        <v>238.06642066420662</v>
      </c>
      <c r="N30" s="158">
        <f t="shared" si="17"/>
        <v>15.933579335793382</v>
      </c>
      <c r="O30" s="158">
        <f t="shared" si="18"/>
        <v>254</v>
      </c>
      <c r="P30" s="158">
        <f t="shared" si="19"/>
        <v>254</v>
      </c>
      <c r="Q30" s="158"/>
      <c r="S30" s="30">
        <v>17</v>
      </c>
      <c r="T30" s="1" t="s">
        <v>189</v>
      </c>
      <c r="U30" s="122">
        <v>40</v>
      </c>
      <c r="V30" s="81">
        <v>0</v>
      </c>
      <c r="W30" s="122">
        <v>6</v>
      </c>
      <c r="X30" s="82">
        <v>0</v>
      </c>
      <c r="Y30" s="20">
        <f t="shared" si="20"/>
        <v>300</v>
      </c>
      <c r="Z30" s="44">
        <f>'liczba dni zwłoki'!$E$21</f>
        <v>0</v>
      </c>
      <c r="AA30" s="44">
        <f>'liczba dni zwłoki'!$F$21</f>
        <v>99</v>
      </c>
      <c r="AB30" s="43">
        <v>0</v>
      </c>
      <c r="AC30" s="45">
        <f>'liczba dni zwłoki'!$H$21</f>
        <v>0</v>
      </c>
      <c r="AD30" s="45">
        <f>'liczba dni zwłoki'!$I$21</f>
        <v>99</v>
      </c>
      <c r="AE30" s="45">
        <v>0</v>
      </c>
    </row>
    <row r="31" spans="1:31" ht="16.5" thickTop="1" thickBot="1" x14ac:dyDescent="0.3">
      <c r="A31" s="30">
        <v>8</v>
      </c>
      <c r="B31" s="1" t="s">
        <v>13</v>
      </c>
      <c r="C31" s="2">
        <v>40</v>
      </c>
      <c r="D31" s="2">
        <v>6</v>
      </c>
      <c r="E31" s="20">
        <f t="shared" si="23"/>
        <v>254</v>
      </c>
      <c r="F31" s="44">
        <f>'liczba dni zwłoki'!$E$12</f>
        <v>240</v>
      </c>
      <c r="G31" s="44">
        <f>'liczba dni zwłoki'!$F$12</f>
        <v>132</v>
      </c>
      <c r="H31" s="47">
        <f t="shared" si="13"/>
        <v>24</v>
      </c>
      <c r="I31" s="45">
        <f>'liczba dni zwłoki'!$H$12</f>
        <v>144</v>
      </c>
      <c r="J31" s="45">
        <f>'liczba dni zwłoki'!$I$12</f>
        <v>130</v>
      </c>
      <c r="K31" s="46">
        <f t="shared" si="14"/>
        <v>17</v>
      </c>
      <c r="L31" s="156">
        <f t="shared" si="24"/>
        <v>1.0669291338582678</v>
      </c>
      <c r="M31" s="157">
        <f t="shared" si="16"/>
        <v>238.06642066420662</v>
      </c>
      <c r="N31" s="158">
        <f t="shared" si="17"/>
        <v>15.933579335793382</v>
      </c>
      <c r="O31" s="158">
        <f t="shared" si="18"/>
        <v>254</v>
      </c>
      <c r="P31" s="158">
        <f t="shared" si="19"/>
        <v>254</v>
      </c>
      <c r="Q31" s="158"/>
      <c r="S31" s="30">
        <v>18</v>
      </c>
      <c r="T31" s="1" t="s">
        <v>190</v>
      </c>
      <c r="U31" s="122">
        <v>40</v>
      </c>
      <c r="V31" s="81">
        <v>0</v>
      </c>
      <c r="W31" s="122">
        <v>6</v>
      </c>
      <c r="X31" s="82">
        <v>0</v>
      </c>
      <c r="Y31" s="20">
        <f t="shared" si="20"/>
        <v>300</v>
      </c>
      <c r="Z31" s="44">
        <f>'liczba dni zwłoki'!$E$22</f>
        <v>0</v>
      </c>
      <c r="AA31" s="44">
        <f>'liczba dni zwłoki'!$F$22</f>
        <v>69</v>
      </c>
      <c r="AB31" s="43">
        <v>0</v>
      </c>
      <c r="AC31" s="45">
        <f>'liczba dni zwłoki'!$H$22</f>
        <v>0</v>
      </c>
      <c r="AD31" s="45">
        <f>'liczba dni zwłoki'!$I$22</f>
        <v>69</v>
      </c>
      <c r="AE31" s="45">
        <v>0</v>
      </c>
    </row>
    <row r="32" spans="1:31" ht="16.5" thickTop="1" thickBot="1" x14ac:dyDescent="0.3">
      <c r="A32" s="30">
        <v>9</v>
      </c>
      <c r="B32" s="1" t="s">
        <v>14</v>
      </c>
      <c r="C32" s="2">
        <v>40</v>
      </c>
      <c r="D32" s="2">
        <v>6</v>
      </c>
      <c r="E32" s="20">
        <f t="shared" si="23"/>
        <v>254</v>
      </c>
      <c r="F32" s="44">
        <f>'liczba dni zwłoki'!$E$13</f>
        <v>212</v>
      </c>
      <c r="G32" s="44">
        <f>'liczba dni zwłoki'!$F$13</f>
        <v>132</v>
      </c>
      <c r="H32" s="47">
        <f t="shared" si="13"/>
        <v>22</v>
      </c>
      <c r="I32" s="45">
        <f>'liczba dni zwłoki'!$H$13</f>
        <v>144</v>
      </c>
      <c r="J32" s="45">
        <f>'liczba dni zwłoki'!$I$13</f>
        <v>130</v>
      </c>
      <c r="K32" s="46">
        <f t="shared" si="14"/>
        <v>17</v>
      </c>
      <c r="L32" s="156">
        <f>(E32+K32)/E32</f>
        <v>1.0669291338582678</v>
      </c>
      <c r="M32" s="160">
        <f>E32/L32</f>
        <v>238.06642066420662</v>
      </c>
      <c r="N32" s="161">
        <f>E32-M32</f>
        <v>15.933579335793382</v>
      </c>
      <c r="O32" s="161">
        <f t="shared" si="18"/>
        <v>254</v>
      </c>
      <c r="P32" s="161">
        <f>O32-Q32</f>
        <v>58</v>
      </c>
      <c r="Q32" s="161">
        <v>196</v>
      </c>
      <c r="S32" s="30">
        <v>19</v>
      </c>
      <c r="T32" s="1" t="s">
        <v>240</v>
      </c>
      <c r="U32" s="17">
        <v>40</v>
      </c>
      <c r="V32" s="17">
        <v>0</v>
      </c>
      <c r="W32" s="2">
        <v>6</v>
      </c>
      <c r="X32" s="2">
        <v>0</v>
      </c>
      <c r="Y32" s="20">
        <f t="shared" si="20"/>
        <v>300</v>
      </c>
      <c r="Z32" s="44">
        <f>'liczba dni zwłoki'!$E$23</f>
        <v>0</v>
      </c>
      <c r="AA32" s="44">
        <f>'liczba dni zwłoki'!$F$23</f>
        <v>36</v>
      </c>
      <c r="AB32" s="43">
        <v>0</v>
      </c>
      <c r="AC32" s="45">
        <f>'liczba dni zwłoki'!$H$23</f>
        <v>0</v>
      </c>
      <c r="AD32" s="45">
        <f>'liczba dni zwłoki'!$I$23</f>
        <v>36</v>
      </c>
      <c r="AE32" s="45">
        <v>0</v>
      </c>
    </row>
    <row r="33" spans="1:31" ht="16.5" thickTop="1" thickBot="1" x14ac:dyDescent="0.3">
      <c r="A33" s="30">
        <v>10</v>
      </c>
      <c r="B33" s="1" t="s">
        <v>36</v>
      </c>
      <c r="C33" s="2">
        <v>39</v>
      </c>
      <c r="D33" s="22">
        <v>6</v>
      </c>
      <c r="E33" s="23">
        <f t="shared" si="23"/>
        <v>249</v>
      </c>
      <c r="F33" s="44">
        <f>'liczba dni zwłoki'!$E$14</f>
        <v>181</v>
      </c>
      <c r="G33" s="44">
        <f>'liczba dni zwłoki'!$F$14</f>
        <v>132</v>
      </c>
      <c r="H33" s="47">
        <f t="shared" si="13"/>
        <v>20</v>
      </c>
      <c r="I33" s="45">
        <f>'liczba dni zwłoki'!$H$14</f>
        <v>138</v>
      </c>
      <c r="J33" s="45">
        <f>'liczba dni zwłoki'!$I$14</f>
        <v>130</v>
      </c>
      <c r="K33" s="46">
        <f t="shared" si="14"/>
        <v>17</v>
      </c>
      <c r="L33" s="156">
        <f>(E33+K33)/E33</f>
        <v>1.0682730923694779</v>
      </c>
      <c r="M33" s="160">
        <f t="shared" si="16"/>
        <v>233.08646616541355</v>
      </c>
      <c r="N33" s="161">
        <f t="shared" si="17"/>
        <v>15.913533834586445</v>
      </c>
      <c r="O33" s="161">
        <f t="shared" si="18"/>
        <v>249</v>
      </c>
      <c r="P33" s="161">
        <v>0</v>
      </c>
      <c r="Q33" s="161">
        <v>9</v>
      </c>
      <c r="X33" s="24" t="s">
        <v>47</v>
      </c>
      <c r="Y33" s="33">
        <f>SUM(Y24:Y32)</f>
        <v>2628</v>
      </c>
      <c r="Z33" s="33"/>
      <c r="AA33" s="33"/>
      <c r="AB33" s="34">
        <f>SUM(AB24:AB32)</f>
        <v>84</v>
      </c>
      <c r="AC33" s="34"/>
      <c r="AD33" s="34"/>
      <c r="AE33" s="34">
        <f>SUM(AE24:AE32)</f>
        <v>68</v>
      </c>
    </row>
    <row r="34" spans="1:31" ht="16.5" thickTop="1" thickBot="1" x14ac:dyDescent="0.3">
      <c r="A34" s="12"/>
      <c r="B34" s="13"/>
      <c r="C34" s="14"/>
      <c r="D34" s="24" t="s">
        <v>47</v>
      </c>
      <c r="E34" s="35">
        <f>SUM(E24:E33)</f>
        <v>2559</v>
      </c>
      <c r="F34" s="35"/>
      <c r="G34" s="35"/>
      <c r="H34" s="25">
        <f>SUM(H24:H33)</f>
        <v>297</v>
      </c>
      <c r="I34" s="25"/>
      <c r="J34" s="25"/>
      <c r="K34" s="25">
        <f t="shared" ref="K34" si="25">SUM(K24:K33)</f>
        <v>216</v>
      </c>
      <c r="L34" s="155"/>
      <c r="M34" s="159">
        <f>SUM(M24:M33)</f>
        <v>2360.4481371989259</v>
      </c>
      <c r="N34" s="159">
        <f t="shared" si="17"/>
        <v>198.55186280107409</v>
      </c>
      <c r="O34" s="159">
        <f t="shared" si="18"/>
        <v>2559</v>
      </c>
      <c r="P34" s="159">
        <f>SUM(P24:P33)</f>
        <v>2114</v>
      </c>
      <c r="Q34" s="159">
        <f>SUM(Q24:Q33)</f>
        <v>205</v>
      </c>
    </row>
    <row r="35" spans="1:31" ht="15.75" thickTop="1" x14ac:dyDescent="0.25"/>
  </sheetData>
  <mergeCells count="56">
    <mergeCell ref="Z21:AB21"/>
    <mergeCell ref="U5:X5"/>
    <mergeCell ref="Y5:Y6"/>
    <mergeCell ref="AB5:AB6"/>
    <mergeCell ref="Z22:AA22"/>
    <mergeCell ref="AC22:AD22"/>
    <mergeCell ref="S22:S23"/>
    <mergeCell ref="T22:T23"/>
    <mergeCell ref="U22:X22"/>
    <mergeCell ref="Y22:Y23"/>
    <mergeCell ref="AB22:AB23"/>
    <mergeCell ref="K22:K23"/>
    <mergeCell ref="F4:H4"/>
    <mergeCell ref="H5:H6"/>
    <mergeCell ref="F21:H21"/>
    <mergeCell ref="I4:K4"/>
    <mergeCell ref="I21:K21"/>
    <mergeCell ref="F5:G5"/>
    <mergeCell ref="I5:J5"/>
    <mergeCell ref="F22:G22"/>
    <mergeCell ref="AC21:AE21"/>
    <mergeCell ref="AE5:AE6"/>
    <mergeCell ref="AE22:AE23"/>
    <mergeCell ref="A5:A6"/>
    <mergeCell ref="B5:B6"/>
    <mergeCell ref="C5:D5"/>
    <mergeCell ref="E5:E6"/>
    <mergeCell ref="A22:A23"/>
    <mergeCell ref="B22:B23"/>
    <mergeCell ref="C22:D22"/>
    <mergeCell ref="E22:E23"/>
    <mergeCell ref="S5:S6"/>
    <mergeCell ref="T5:T6"/>
    <mergeCell ref="I22:J22"/>
    <mergeCell ref="Z5:AA5"/>
    <mergeCell ref="H22:H23"/>
    <mergeCell ref="A2:K2"/>
    <mergeCell ref="S2:AE2"/>
    <mergeCell ref="A19:K19"/>
    <mergeCell ref="S19:AE19"/>
    <mergeCell ref="AC4:AE4"/>
    <mergeCell ref="Z4:AB4"/>
    <mergeCell ref="K5:K6"/>
    <mergeCell ref="AC5:AD5"/>
    <mergeCell ref="L5:L6"/>
    <mergeCell ref="M5:M6"/>
    <mergeCell ref="N5:N6"/>
    <mergeCell ref="O5:O6"/>
    <mergeCell ref="P5:P6"/>
    <mergeCell ref="Q5:Q6"/>
    <mergeCell ref="Q22:Q23"/>
    <mergeCell ref="L22:L23"/>
    <mergeCell ref="M22:M23"/>
    <mergeCell ref="N22:N23"/>
    <mergeCell ref="O22:O23"/>
    <mergeCell ref="P22:P23"/>
  </mergeCells>
  <phoneticPr fontId="2" type="noConversion"/>
  <pageMargins left="0.51181102362204722" right="0.51181102362204722" top="1.9291338582677167" bottom="1.7322834645669292" header="0.31496062992125984" footer="0.31496062992125984"/>
  <pageSetup paperSize="9" orientation="landscape" horizontalDpi="4294967293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E52"/>
  <sheetViews>
    <sheetView topLeftCell="A32" zoomScaleNormal="100" workbookViewId="0">
      <selection activeCell="Q50" sqref="M50:Q50"/>
    </sheetView>
  </sheetViews>
  <sheetFormatPr defaultRowHeight="15" x14ac:dyDescent="0.25"/>
  <cols>
    <col min="1" max="1" width="3" bestFit="1" customWidth="1"/>
    <col min="2" max="2" width="15.7109375" bestFit="1" customWidth="1"/>
    <col min="3" max="3" width="10.42578125" customWidth="1"/>
    <col min="4" max="4" width="10.85546875" customWidth="1"/>
    <col min="5" max="5" width="21.42578125" customWidth="1"/>
    <col min="6" max="6" width="11.140625" customWidth="1"/>
    <col min="7" max="7" width="10.85546875" customWidth="1"/>
    <col min="8" max="8" width="9" customWidth="1"/>
    <col min="9" max="9" width="11.140625" customWidth="1"/>
    <col min="10" max="10" width="9.85546875" customWidth="1"/>
    <col min="11" max="11" width="11" customWidth="1"/>
    <col min="12" max="12" width="18.28515625" customWidth="1"/>
    <col min="13" max="15" width="11" customWidth="1"/>
    <col min="16" max="16" width="15.85546875" customWidth="1"/>
    <col min="17" max="17" width="16.28515625" customWidth="1"/>
    <col min="18" max="18" width="13" customWidth="1"/>
    <col min="19" max="19" width="4" customWidth="1"/>
    <col min="20" max="20" width="18.140625" customWidth="1"/>
    <col min="21" max="21" width="10.42578125" customWidth="1"/>
    <col min="22" max="22" width="10.5703125" customWidth="1"/>
    <col min="23" max="23" width="11.28515625" customWidth="1"/>
    <col min="24" max="24" width="10" customWidth="1"/>
    <col min="25" max="25" width="18.28515625" customWidth="1"/>
    <col min="26" max="26" width="11.28515625" customWidth="1"/>
    <col min="27" max="27" width="10.5703125" customWidth="1"/>
    <col min="29" max="29" width="10.7109375" customWidth="1"/>
    <col min="30" max="30" width="10.140625" customWidth="1"/>
    <col min="31" max="31" width="11.140625" customWidth="1"/>
  </cols>
  <sheetData>
    <row r="2" spans="1:31" ht="18.75" x14ac:dyDescent="0.3">
      <c r="A2" s="198" t="s">
        <v>221</v>
      </c>
      <c r="B2" s="198"/>
      <c r="C2" s="198"/>
      <c r="D2" s="198"/>
      <c r="E2" s="198"/>
      <c r="F2" s="198"/>
      <c r="G2" s="198"/>
      <c r="H2" s="198"/>
      <c r="I2" s="198"/>
      <c r="J2" s="198"/>
      <c r="K2" s="198"/>
      <c r="L2" s="134"/>
      <c r="M2" s="134"/>
      <c r="N2" s="134"/>
      <c r="O2" s="134"/>
      <c r="P2" s="134"/>
      <c r="Q2" s="134"/>
      <c r="R2" s="132"/>
      <c r="S2" s="198" t="s">
        <v>221</v>
      </c>
      <c r="T2" s="198"/>
      <c r="U2" s="198"/>
      <c r="V2" s="198"/>
      <c r="W2" s="198"/>
      <c r="X2" s="198"/>
      <c r="Y2" s="198"/>
      <c r="Z2" s="198"/>
      <c r="AA2" s="198"/>
      <c r="AB2" s="198"/>
      <c r="AC2" s="198"/>
      <c r="AD2" s="198"/>
      <c r="AE2" s="198"/>
    </row>
    <row r="3" spans="1:31" ht="15.75" thickBot="1" x14ac:dyDescent="0.3">
      <c r="C3" s="127"/>
      <c r="D3" s="127"/>
      <c r="H3" s="11"/>
      <c r="I3" s="11"/>
      <c r="J3" s="11"/>
      <c r="K3" s="11"/>
      <c r="L3" s="11"/>
      <c r="M3" s="11"/>
      <c r="N3" s="11"/>
      <c r="O3" s="11"/>
      <c r="P3" s="11"/>
      <c r="Q3" s="11"/>
    </row>
    <row r="4" spans="1:31" ht="33" customHeight="1" thickTop="1" thickBot="1" x14ac:dyDescent="0.3">
      <c r="F4" s="187" t="s">
        <v>152</v>
      </c>
      <c r="G4" s="188"/>
      <c r="H4" s="189"/>
      <c r="I4" s="174" t="s">
        <v>151</v>
      </c>
      <c r="J4" s="175"/>
      <c r="K4" s="176"/>
      <c r="L4" s="153"/>
      <c r="M4" s="153"/>
      <c r="N4" s="153"/>
      <c r="O4" s="153"/>
      <c r="P4" s="153"/>
      <c r="Q4" s="153"/>
      <c r="Z4" s="187" t="s">
        <v>152</v>
      </c>
      <c r="AA4" s="188"/>
      <c r="AB4" s="189"/>
      <c r="AC4" s="174" t="s">
        <v>151</v>
      </c>
      <c r="AD4" s="175"/>
      <c r="AE4" s="176"/>
    </row>
    <row r="5" spans="1:31" ht="43.5" customHeight="1" thickTop="1" thickBot="1" x14ac:dyDescent="0.3">
      <c r="A5" s="177" t="s">
        <v>0</v>
      </c>
      <c r="B5" s="179" t="s">
        <v>1</v>
      </c>
      <c r="C5" s="183" t="s">
        <v>2</v>
      </c>
      <c r="D5" s="184"/>
      <c r="E5" s="181" t="s">
        <v>3</v>
      </c>
      <c r="F5" s="190" t="s">
        <v>38</v>
      </c>
      <c r="G5" s="191"/>
      <c r="H5" s="185" t="s">
        <v>37</v>
      </c>
      <c r="I5" s="192" t="s">
        <v>150</v>
      </c>
      <c r="J5" s="193"/>
      <c r="K5" s="173" t="s">
        <v>48</v>
      </c>
      <c r="L5" s="166" t="s">
        <v>243</v>
      </c>
      <c r="M5" s="168" t="s">
        <v>241</v>
      </c>
      <c r="N5" s="168" t="s">
        <v>185</v>
      </c>
      <c r="O5" s="168" t="s">
        <v>183</v>
      </c>
      <c r="P5" s="168" t="s">
        <v>244</v>
      </c>
      <c r="Q5" s="168" t="s">
        <v>245</v>
      </c>
      <c r="S5" s="177" t="s">
        <v>0</v>
      </c>
      <c r="T5" s="179" t="s">
        <v>1</v>
      </c>
      <c r="U5" s="194" t="s">
        <v>2</v>
      </c>
      <c r="V5" s="195"/>
      <c r="W5" s="195"/>
      <c r="X5" s="196"/>
      <c r="Y5" s="181" t="s">
        <v>3</v>
      </c>
      <c r="Z5" s="197" t="s">
        <v>38</v>
      </c>
      <c r="AA5" s="197"/>
      <c r="AB5" s="185" t="s">
        <v>37</v>
      </c>
      <c r="AC5" s="192" t="s">
        <v>150</v>
      </c>
      <c r="AD5" s="193"/>
      <c r="AE5" s="171" t="s">
        <v>48</v>
      </c>
    </row>
    <row r="6" spans="1:31" ht="16.5" customHeight="1" thickTop="1" thickBot="1" x14ac:dyDescent="0.3">
      <c r="A6" s="178"/>
      <c r="B6" s="180"/>
      <c r="C6" s="19" t="s">
        <v>4</v>
      </c>
      <c r="D6" s="19" t="s">
        <v>5</v>
      </c>
      <c r="E6" s="182"/>
      <c r="F6" s="78" t="s">
        <v>197</v>
      </c>
      <c r="G6" s="78" t="s">
        <v>198</v>
      </c>
      <c r="H6" s="186"/>
      <c r="I6" s="80" t="s">
        <v>197</v>
      </c>
      <c r="J6" s="79" t="s">
        <v>198</v>
      </c>
      <c r="K6" s="173"/>
      <c r="L6" s="167"/>
      <c r="M6" s="169"/>
      <c r="N6" s="169"/>
      <c r="O6" s="169"/>
      <c r="P6" s="169"/>
      <c r="Q6" s="169"/>
      <c r="S6" s="178"/>
      <c r="T6" s="180"/>
      <c r="U6" s="28" t="s">
        <v>44</v>
      </c>
      <c r="V6" s="19" t="s">
        <v>4</v>
      </c>
      <c r="W6" s="29" t="s">
        <v>45</v>
      </c>
      <c r="X6" s="19" t="s">
        <v>5</v>
      </c>
      <c r="Y6" s="182"/>
      <c r="Z6" s="78" t="s">
        <v>197</v>
      </c>
      <c r="AA6" s="126" t="s">
        <v>198</v>
      </c>
      <c r="AB6" s="186"/>
      <c r="AC6" s="79" t="s">
        <v>197</v>
      </c>
      <c r="AD6" s="80" t="s">
        <v>198</v>
      </c>
      <c r="AE6" s="172"/>
    </row>
    <row r="7" spans="1:31" ht="16.5" thickTop="1" thickBot="1" x14ac:dyDescent="0.3">
      <c r="A7" s="30">
        <v>1</v>
      </c>
      <c r="B7" s="1" t="s">
        <v>6</v>
      </c>
      <c r="C7" s="2">
        <v>113</v>
      </c>
      <c r="D7" s="2">
        <v>12</v>
      </c>
      <c r="E7" s="20">
        <f>C7*5+D7*9</f>
        <v>673</v>
      </c>
      <c r="F7" s="44">
        <f>'liczba dni zwłoki'!$E$5</f>
        <v>455</v>
      </c>
      <c r="G7" s="44">
        <f>'liczba dni zwłoki'!$F$5</f>
        <v>132</v>
      </c>
      <c r="H7" s="47">
        <f>ROUND(((E7*0.1*F7)/365)+((E7*0.08*G7)/365),0)</f>
        <v>103</v>
      </c>
      <c r="I7" s="45">
        <f>'liczba dni zwłoki'!$H$5</f>
        <v>323</v>
      </c>
      <c r="J7" s="45">
        <f>'liczba dni zwłoki'!$I$5</f>
        <v>130</v>
      </c>
      <c r="K7" s="46">
        <f>ROUND((((E7*0.1*I7)/365)+((E7*0.08*J7)/365)),0)</f>
        <v>79</v>
      </c>
      <c r="L7" s="156">
        <f>(E7+K7)/E7</f>
        <v>1.1173848439821694</v>
      </c>
      <c r="M7" s="157">
        <f>E7/L7</f>
        <v>602.29920212765956</v>
      </c>
      <c r="N7" s="158">
        <f>E7-M7</f>
        <v>70.700797872340445</v>
      </c>
      <c r="O7" s="158">
        <f>M7+N7</f>
        <v>673</v>
      </c>
      <c r="P7" s="158">
        <f>O7</f>
        <v>673</v>
      </c>
      <c r="Q7" s="158"/>
      <c r="S7" s="30">
        <v>11</v>
      </c>
      <c r="T7" s="1" t="s">
        <v>39</v>
      </c>
      <c r="U7" s="122">
        <v>111</v>
      </c>
      <c r="V7" s="81">
        <v>0</v>
      </c>
      <c r="W7" s="122">
        <v>12</v>
      </c>
      <c r="X7" s="82">
        <v>0</v>
      </c>
      <c r="Y7" s="20">
        <f>U7*6+V7*5+W7*10+X7*9</f>
        <v>786</v>
      </c>
      <c r="Z7" s="44">
        <f>'liczba dni zwłoki'!$E$15</f>
        <v>149</v>
      </c>
      <c r="AA7" s="44">
        <f>'liczba dni zwłoki'!$F$15</f>
        <v>132</v>
      </c>
      <c r="AB7" s="43">
        <f>ROUND((((Y7*0.1*Z7)/365)+((Y7*0.08*AA7)/365)),0)</f>
        <v>55</v>
      </c>
      <c r="AC7" s="45">
        <f>'liczba dni zwłoki'!$H$15</f>
        <v>106</v>
      </c>
      <c r="AD7" s="45">
        <f>'liczba dni zwłoki'!$I$15</f>
        <v>130</v>
      </c>
      <c r="AE7" s="45">
        <f>ROUND((((Y7*0.1*AC7)/365)+((Y7*0.08*AD7)/365)),0)</f>
        <v>45</v>
      </c>
    </row>
    <row r="8" spans="1:31" ht="16.5" thickTop="1" thickBot="1" x14ac:dyDescent="0.3">
      <c r="A8" s="30">
        <v>2</v>
      </c>
      <c r="B8" s="1" t="s">
        <v>7</v>
      </c>
      <c r="C8" s="2">
        <v>115</v>
      </c>
      <c r="D8" s="2">
        <v>11</v>
      </c>
      <c r="E8" s="20">
        <f>+C8*5+D8*9</f>
        <v>674</v>
      </c>
      <c r="F8" s="44">
        <f>'liczba dni zwłoki'!$E$6</f>
        <v>422</v>
      </c>
      <c r="G8" s="44">
        <f>'liczba dni zwłoki'!$F$6</f>
        <v>132</v>
      </c>
      <c r="H8" s="47">
        <f t="shared" ref="H8:H16" si="0">ROUND(((E8*0.1*F8)/365)+((E8*0.08*G8)/365),0)</f>
        <v>97</v>
      </c>
      <c r="I8" s="45">
        <f>'liczba dni zwłoki'!$H$6</f>
        <v>290</v>
      </c>
      <c r="J8" s="45">
        <f>'liczba dni zwłoki'!$I$6</f>
        <v>130</v>
      </c>
      <c r="K8" s="46">
        <f t="shared" ref="K8:K16" si="1">ROUND((((E8*0.1*I8)/365)+((E8*0.08*J8)/365)),0)</f>
        <v>73</v>
      </c>
      <c r="L8" s="156">
        <f t="shared" ref="L8:L11" si="2">(E8+K8)/E8</f>
        <v>1.1083086053412463</v>
      </c>
      <c r="M8" s="157">
        <f t="shared" ref="M8:M16" si="3">E8/L8</f>
        <v>608.13386880856763</v>
      </c>
      <c r="N8" s="158">
        <f t="shared" ref="N8:N17" si="4">E8-M8</f>
        <v>65.866131191432373</v>
      </c>
      <c r="O8" s="158">
        <f t="shared" ref="O8:O17" si="5">M8+N8</f>
        <v>674</v>
      </c>
      <c r="P8" s="158">
        <f t="shared" ref="P8:P15" si="6">O8</f>
        <v>674</v>
      </c>
      <c r="Q8" s="158"/>
      <c r="S8" s="30">
        <v>12</v>
      </c>
      <c r="T8" s="1" t="s">
        <v>40</v>
      </c>
      <c r="U8" s="122">
        <v>111</v>
      </c>
      <c r="V8" s="81">
        <v>0</v>
      </c>
      <c r="W8" s="122">
        <v>12</v>
      </c>
      <c r="X8" s="82">
        <v>0</v>
      </c>
      <c r="Y8" s="20">
        <f t="shared" ref="Y8:Y15" si="7">U8*6+V8*5+W8*10+X8*9</f>
        <v>786</v>
      </c>
      <c r="Z8" s="44">
        <f>'liczba dni zwłoki'!$E$16</f>
        <v>120</v>
      </c>
      <c r="AA8" s="44">
        <f>'liczba dni zwłoki'!$F$16</f>
        <v>132</v>
      </c>
      <c r="AB8" s="43">
        <f t="shared" ref="AB8:AB14" si="8">ROUND((((Y8*0.1*Z8)/365)+((Y8*0.08*AA8)/365)),0)</f>
        <v>49</v>
      </c>
      <c r="AC8" s="45">
        <f>'liczba dni zwłoki'!$H$16</f>
        <v>77</v>
      </c>
      <c r="AD8" s="45">
        <f>'liczba dni zwłoki'!$I$16</f>
        <v>130</v>
      </c>
      <c r="AE8" s="45">
        <f t="shared" ref="AE8:AE14" si="9">ROUND((((Y8*0.1*AC8)/365)+((Y8*0.08*AD8)/365)),0)</f>
        <v>39</v>
      </c>
    </row>
    <row r="9" spans="1:31" ht="16.5" thickTop="1" thickBot="1" x14ac:dyDescent="0.3">
      <c r="A9" s="30">
        <v>3</v>
      </c>
      <c r="B9" s="1" t="s">
        <v>8</v>
      </c>
      <c r="C9" s="2">
        <v>115</v>
      </c>
      <c r="D9" s="2">
        <v>11</v>
      </c>
      <c r="E9" s="20">
        <f>C9*5+D9*9</f>
        <v>674</v>
      </c>
      <c r="F9" s="44">
        <f>'liczba dni zwłoki'!$E$7</f>
        <v>393</v>
      </c>
      <c r="G9" s="44">
        <f>'liczba dni zwłoki'!$F$7</f>
        <v>132</v>
      </c>
      <c r="H9" s="47">
        <f t="shared" si="0"/>
        <v>92</v>
      </c>
      <c r="I9" s="45">
        <f>'liczba dni zwłoki'!$H$7</f>
        <v>261</v>
      </c>
      <c r="J9" s="45">
        <f>'liczba dni zwłoki'!$I$7</f>
        <v>130</v>
      </c>
      <c r="K9" s="46">
        <f t="shared" si="1"/>
        <v>67</v>
      </c>
      <c r="L9" s="156">
        <f t="shared" si="2"/>
        <v>1.099406528189911</v>
      </c>
      <c r="M9" s="157">
        <f t="shared" si="3"/>
        <v>613.05802968960859</v>
      </c>
      <c r="N9" s="158">
        <f t="shared" si="4"/>
        <v>60.941970310391412</v>
      </c>
      <c r="O9" s="158">
        <f t="shared" si="5"/>
        <v>674</v>
      </c>
      <c r="P9" s="158">
        <f t="shared" si="6"/>
        <v>674</v>
      </c>
      <c r="Q9" s="158"/>
      <c r="S9" s="30">
        <v>13</v>
      </c>
      <c r="T9" s="1" t="s">
        <v>41</v>
      </c>
      <c r="U9" s="122">
        <v>111</v>
      </c>
      <c r="V9" s="81">
        <v>0</v>
      </c>
      <c r="W9" s="122">
        <v>12</v>
      </c>
      <c r="X9" s="82">
        <v>0</v>
      </c>
      <c r="Y9" s="20">
        <f t="shared" si="7"/>
        <v>786</v>
      </c>
      <c r="Z9" s="44">
        <f>'liczba dni zwłoki'!$E$17</f>
        <v>90</v>
      </c>
      <c r="AA9" s="44">
        <f>'liczba dni zwłoki'!$F$17</f>
        <v>132</v>
      </c>
      <c r="AB9" s="43">
        <f t="shared" si="8"/>
        <v>42</v>
      </c>
      <c r="AC9" s="45">
        <f>'liczba dni zwłoki'!$H$17</f>
        <v>47</v>
      </c>
      <c r="AD9" s="45">
        <f>'liczba dni zwłoki'!$I$17</f>
        <v>130</v>
      </c>
      <c r="AE9" s="45">
        <f t="shared" si="9"/>
        <v>33</v>
      </c>
    </row>
    <row r="10" spans="1:31" ht="16.5" thickTop="1" thickBot="1" x14ac:dyDescent="0.3">
      <c r="A10" s="30">
        <v>4</v>
      </c>
      <c r="B10" s="1" t="s">
        <v>9</v>
      </c>
      <c r="C10" s="2">
        <v>115</v>
      </c>
      <c r="D10" s="2">
        <v>12</v>
      </c>
      <c r="E10" s="20">
        <f>C10*5+D10*9</f>
        <v>683</v>
      </c>
      <c r="F10" s="44">
        <f>'liczba dni zwłoki'!$E$8</f>
        <v>363</v>
      </c>
      <c r="G10" s="44">
        <f>'liczba dni zwłoki'!$F$8</f>
        <v>132</v>
      </c>
      <c r="H10" s="47">
        <f t="shared" si="0"/>
        <v>88</v>
      </c>
      <c r="I10" s="45">
        <f>'liczba dni zwłoki'!$H$8</f>
        <v>231</v>
      </c>
      <c r="J10" s="45">
        <f>'liczba dni zwłoki'!$I$8</f>
        <v>130</v>
      </c>
      <c r="K10" s="46">
        <f t="shared" si="1"/>
        <v>63</v>
      </c>
      <c r="L10" s="156">
        <f t="shared" si="2"/>
        <v>1.0922401171303076</v>
      </c>
      <c r="M10" s="157">
        <f t="shared" si="3"/>
        <v>625.32037533512062</v>
      </c>
      <c r="N10" s="158">
        <f t="shared" si="4"/>
        <v>57.679624664879384</v>
      </c>
      <c r="O10" s="158">
        <f t="shared" si="5"/>
        <v>683</v>
      </c>
      <c r="P10" s="158">
        <f t="shared" si="6"/>
        <v>683</v>
      </c>
      <c r="Q10" s="158"/>
      <c r="S10" s="30">
        <v>14</v>
      </c>
      <c r="T10" s="1" t="s">
        <v>42</v>
      </c>
      <c r="U10" s="122">
        <v>111</v>
      </c>
      <c r="V10" s="81">
        <v>0</v>
      </c>
      <c r="W10" s="122">
        <v>12</v>
      </c>
      <c r="X10" s="82">
        <v>0</v>
      </c>
      <c r="Y10" s="20">
        <f t="shared" si="7"/>
        <v>786</v>
      </c>
      <c r="Z10" s="44">
        <f>'liczba dni zwłoki'!$E$18</f>
        <v>58</v>
      </c>
      <c r="AA10" s="44">
        <f>'liczba dni zwłoki'!$F$18</f>
        <v>132</v>
      </c>
      <c r="AB10" s="43">
        <f t="shared" si="8"/>
        <v>35</v>
      </c>
      <c r="AC10" s="45">
        <f>'liczba dni zwłoki'!$H$18</f>
        <v>15</v>
      </c>
      <c r="AD10" s="45">
        <f>'liczba dni zwłoki'!$I$18</f>
        <v>130</v>
      </c>
      <c r="AE10" s="45">
        <f t="shared" si="9"/>
        <v>26</v>
      </c>
    </row>
    <row r="11" spans="1:31" ht="16.5" thickTop="1" thickBot="1" x14ac:dyDescent="0.3">
      <c r="A11" s="30">
        <v>5</v>
      </c>
      <c r="B11" s="1" t="s">
        <v>10</v>
      </c>
      <c r="C11" s="2">
        <v>114</v>
      </c>
      <c r="D11" s="2">
        <v>12</v>
      </c>
      <c r="E11" s="20">
        <f t="shared" ref="E11:E16" si="10">C11*5+D11*9</f>
        <v>678</v>
      </c>
      <c r="F11" s="44">
        <f>'liczba dni zwłoki'!$E$9</f>
        <v>330</v>
      </c>
      <c r="G11" s="44">
        <f>'liczba dni zwłoki'!$F$9</f>
        <v>132</v>
      </c>
      <c r="H11" s="47">
        <f t="shared" si="0"/>
        <v>81</v>
      </c>
      <c r="I11" s="45">
        <f>'liczba dni zwłoki'!$H$9</f>
        <v>198</v>
      </c>
      <c r="J11" s="45">
        <f>'liczba dni zwłoki'!$I$9</f>
        <v>130</v>
      </c>
      <c r="K11" s="46">
        <f t="shared" si="1"/>
        <v>56</v>
      </c>
      <c r="L11" s="156">
        <f t="shared" si="2"/>
        <v>1.0825958702064897</v>
      </c>
      <c r="M11" s="157">
        <f t="shared" si="3"/>
        <v>626.27247956403266</v>
      </c>
      <c r="N11" s="158">
        <f t="shared" si="4"/>
        <v>51.727520435967335</v>
      </c>
      <c r="O11" s="158">
        <f t="shared" si="5"/>
        <v>678</v>
      </c>
      <c r="P11" s="158">
        <f t="shared" si="6"/>
        <v>678</v>
      </c>
      <c r="Q11" s="158"/>
      <c r="S11" s="30">
        <v>15</v>
      </c>
      <c r="T11" s="1" t="s">
        <v>43</v>
      </c>
      <c r="U11" s="122">
        <v>111</v>
      </c>
      <c r="V11" s="81">
        <v>0</v>
      </c>
      <c r="W11" s="122">
        <v>12</v>
      </c>
      <c r="X11" s="82">
        <v>0</v>
      </c>
      <c r="Y11" s="20">
        <f t="shared" si="7"/>
        <v>786</v>
      </c>
      <c r="Z11" s="44">
        <f>'liczba dni zwłoki'!$E$19</f>
        <v>28</v>
      </c>
      <c r="AA11" s="44">
        <f>'liczba dni zwłoki'!$F$19</f>
        <v>132</v>
      </c>
      <c r="AB11" s="43">
        <f t="shared" si="8"/>
        <v>29</v>
      </c>
      <c r="AC11" s="45">
        <f>'liczba dni zwłoki'!$H$19</f>
        <v>0</v>
      </c>
      <c r="AD11" s="45">
        <f>'liczba dni zwłoki'!$I$19</f>
        <v>130</v>
      </c>
      <c r="AE11" s="45">
        <f t="shared" si="9"/>
        <v>22</v>
      </c>
    </row>
    <row r="12" spans="1:31" ht="16.5" thickTop="1" thickBot="1" x14ac:dyDescent="0.3">
      <c r="A12" s="30">
        <v>6</v>
      </c>
      <c r="B12" s="1" t="s">
        <v>11</v>
      </c>
      <c r="C12" s="2">
        <v>112</v>
      </c>
      <c r="D12" s="2">
        <v>12</v>
      </c>
      <c r="E12" s="20">
        <f t="shared" si="10"/>
        <v>668</v>
      </c>
      <c r="F12" s="44">
        <f>'liczba dni zwłoki'!$E$10</f>
        <v>302</v>
      </c>
      <c r="G12" s="44">
        <f>'liczba dni zwłoki'!$F$10</f>
        <v>132</v>
      </c>
      <c r="H12" s="47">
        <f t="shared" si="0"/>
        <v>75</v>
      </c>
      <c r="I12" s="45">
        <f>'liczba dni zwłoki'!$H$10</f>
        <v>170</v>
      </c>
      <c r="J12" s="45">
        <f>'liczba dni zwłoki'!$I$10</f>
        <v>130</v>
      </c>
      <c r="K12" s="46">
        <f t="shared" si="1"/>
        <v>50</v>
      </c>
      <c r="L12" s="156">
        <f>(E12+K12)/E12</f>
        <v>1.0748502994011977</v>
      </c>
      <c r="M12" s="157">
        <f t="shared" si="3"/>
        <v>621.48189415041782</v>
      </c>
      <c r="N12" s="158">
        <f t="shared" si="4"/>
        <v>46.518105849582184</v>
      </c>
      <c r="O12" s="158">
        <f t="shared" si="5"/>
        <v>668</v>
      </c>
      <c r="P12" s="158">
        <f t="shared" si="6"/>
        <v>668</v>
      </c>
      <c r="Q12" s="158"/>
      <c r="S12" s="30">
        <v>16</v>
      </c>
      <c r="T12" s="1" t="s">
        <v>188</v>
      </c>
      <c r="U12" s="122">
        <v>110</v>
      </c>
      <c r="V12" s="81">
        <v>0</v>
      </c>
      <c r="W12" s="122">
        <v>12</v>
      </c>
      <c r="X12" s="82">
        <v>0</v>
      </c>
      <c r="Y12" s="20">
        <f t="shared" si="7"/>
        <v>780</v>
      </c>
      <c r="Z12" s="44">
        <f>'liczba dni zwłoki'!$E$20</f>
        <v>0</v>
      </c>
      <c r="AA12" s="44">
        <f>'liczba dni zwłoki'!$F$20</f>
        <v>130</v>
      </c>
      <c r="AB12" s="43">
        <f t="shared" si="8"/>
        <v>22</v>
      </c>
      <c r="AC12" s="45">
        <f>'liczba dni zwłoki'!$H$20</f>
        <v>0</v>
      </c>
      <c r="AD12" s="45">
        <f>'liczba dni zwłoki'!$I$20</f>
        <v>129</v>
      </c>
      <c r="AE12" s="45">
        <f t="shared" si="9"/>
        <v>22</v>
      </c>
    </row>
    <row r="13" spans="1:31" ht="16.5" thickTop="1" thickBot="1" x14ac:dyDescent="0.3">
      <c r="A13" s="30">
        <v>7</v>
      </c>
      <c r="B13" s="1" t="s">
        <v>12</v>
      </c>
      <c r="C13" s="2">
        <v>112</v>
      </c>
      <c r="D13" s="2">
        <v>12</v>
      </c>
      <c r="E13" s="20">
        <f t="shared" si="10"/>
        <v>668</v>
      </c>
      <c r="F13" s="44">
        <f>'liczba dni zwłoki'!$E$11</f>
        <v>271</v>
      </c>
      <c r="G13" s="44">
        <f>'liczba dni zwłoki'!$F$11</f>
        <v>132</v>
      </c>
      <c r="H13" s="47">
        <f t="shared" si="0"/>
        <v>69</v>
      </c>
      <c r="I13" s="45">
        <f>'liczba dni zwłoki'!$H$11</f>
        <v>144</v>
      </c>
      <c r="J13" s="45">
        <f>'liczba dni zwłoki'!$I$11</f>
        <v>130</v>
      </c>
      <c r="K13" s="46">
        <f t="shared" si="1"/>
        <v>45</v>
      </c>
      <c r="L13" s="156">
        <f t="shared" ref="L13:L16" si="11">(E13+K13)/E13</f>
        <v>1.0673652694610778</v>
      </c>
      <c r="M13" s="157">
        <f t="shared" si="3"/>
        <v>625.84011220196362</v>
      </c>
      <c r="N13" s="158">
        <f t="shared" si="4"/>
        <v>42.15988779803638</v>
      </c>
      <c r="O13" s="158">
        <f t="shared" si="5"/>
        <v>668</v>
      </c>
      <c r="P13" s="158">
        <f t="shared" si="6"/>
        <v>668</v>
      </c>
      <c r="Q13" s="158"/>
      <c r="S13" s="30">
        <v>17</v>
      </c>
      <c r="T13" s="1" t="s">
        <v>189</v>
      </c>
      <c r="U13" s="122">
        <v>110</v>
      </c>
      <c r="V13" s="81">
        <v>0</v>
      </c>
      <c r="W13" s="122">
        <v>12</v>
      </c>
      <c r="X13" s="82">
        <v>0</v>
      </c>
      <c r="Y13" s="20">
        <f t="shared" si="7"/>
        <v>780</v>
      </c>
      <c r="Z13" s="44">
        <f>'liczba dni zwłoki'!$E$21</f>
        <v>0</v>
      </c>
      <c r="AA13" s="44">
        <f>'liczba dni zwłoki'!$F$21</f>
        <v>99</v>
      </c>
      <c r="AB13" s="43">
        <f t="shared" si="8"/>
        <v>17</v>
      </c>
      <c r="AC13" s="45">
        <f>'liczba dni zwłoki'!$H$21</f>
        <v>0</v>
      </c>
      <c r="AD13" s="45">
        <f>'liczba dni zwłoki'!$I$21</f>
        <v>99</v>
      </c>
      <c r="AE13" s="45">
        <f t="shared" si="9"/>
        <v>17</v>
      </c>
    </row>
    <row r="14" spans="1:31" ht="16.5" thickTop="1" thickBot="1" x14ac:dyDescent="0.3">
      <c r="A14" s="30">
        <v>8</v>
      </c>
      <c r="B14" s="1" t="s">
        <v>13</v>
      </c>
      <c r="C14" s="2">
        <v>112</v>
      </c>
      <c r="D14" s="2">
        <v>12</v>
      </c>
      <c r="E14" s="20">
        <f t="shared" si="10"/>
        <v>668</v>
      </c>
      <c r="F14" s="44">
        <f>'liczba dni zwłoki'!$E$12</f>
        <v>240</v>
      </c>
      <c r="G14" s="44">
        <f>'liczba dni zwłoki'!$F$12</f>
        <v>132</v>
      </c>
      <c r="H14" s="47">
        <f t="shared" si="0"/>
        <v>63</v>
      </c>
      <c r="I14" s="45">
        <f>'liczba dni zwłoki'!$H$12</f>
        <v>144</v>
      </c>
      <c r="J14" s="45">
        <f>'liczba dni zwłoki'!$I$12</f>
        <v>130</v>
      </c>
      <c r="K14" s="46">
        <f t="shared" si="1"/>
        <v>45</v>
      </c>
      <c r="L14" s="156">
        <f t="shared" si="11"/>
        <v>1.0673652694610778</v>
      </c>
      <c r="M14" s="157">
        <f t="shared" si="3"/>
        <v>625.84011220196362</v>
      </c>
      <c r="N14" s="158">
        <f t="shared" si="4"/>
        <v>42.15988779803638</v>
      </c>
      <c r="O14" s="158">
        <f t="shared" si="5"/>
        <v>668</v>
      </c>
      <c r="P14" s="158">
        <f t="shared" si="6"/>
        <v>668</v>
      </c>
      <c r="Q14" s="158"/>
      <c r="S14" s="30">
        <v>18</v>
      </c>
      <c r="T14" s="1" t="s">
        <v>190</v>
      </c>
      <c r="U14" s="122">
        <v>110</v>
      </c>
      <c r="V14" s="81">
        <v>0</v>
      </c>
      <c r="W14" s="122">
        <v>12</v>
      </c>
      <c r="X14" s="82">
        <v>0</v>
      </c>
      <c r="Y14" s="20">
        <f t="shared" si="7"/>
        <v>780</v>
      </c>
      <c r="Z14" s="44">
        <f>'liczba dni zwłoki'!$E$22</f>
        <v>0</v>
      </c>
      <c r="AA14" s="44">
        <f>'liczba dni zwłoki'!$F$22</f>
        <v>69</v>
      </c>
      <c r="AB14" s="43">
        <f t="shared" si="8"/>
        <v>12</v>
      </c>
      <c r="AC14" s="45">
        <f>'liczba dni zwłoki'!$H$22</f>
        <v>0</v>
      </c>
      <c r="AD14" s="45">
        <f>'liczba dni zwłoki'!$I$22</f>
        <v>69</v>
      </c>
      <c r="AE14" s="45">
        <f t="shared" si="9"/>
        <v>12</v>
      </c>
    </row>
    <row r="15" spans="1:31" ht="16.5" thickTop="1" thickBot="1" x14ac:dyDescent="0.3">
      <c r="A15" s="30">
        <v>9</v>
      </c>
      <c r="B15" s="1" t="s">
        <v>14</v>
      </c>
      <c r="C15" s="2">
        <v>112</v>
      </c>
      <c r="D15" s="2">
        <v>12</v>
      </c>
      <c r="E15" s="20">
        <f t="shared" si="10"/>
        <v>668</v>
      </c>
      <c r="F15" s="44">
        <f>'liczba dni zwłoki'!$E$13</f>
        <v>212</v>
      </c>
      <c r="G15" s="44">
        <f>'liczba dni zwłoki'!$F$13</f>
        <v>132</v>
      </c>
      <c r="H15" s="47">
        <f t="shared" si="0"/>
        <v>58</v>
      </c>
      <c r="I15" s="45">
        <f>'liczba dni zwłoki'!$H$13</f>
        <v>144</v>
      </c>
      <c r="J15" s="45">
        <f>'liczba dni zwłoki'!$I$13</f>
        <v>130</v>
      </c>
      <c r="K15" s="46">
        <f t="shared" si="1"/>
        <v>45</v>
      </c>
      <c r="L15" s="156">
        <f t="shared" si="11"/>
        <v>1.0673652694610778</v>
      </c>
      <c r="M15" s="157">
        <f t="shared" si="3"/>
        <v>625.84011220196362</v>
      </c>
      <c r="N15" s="158">
        <f t="shared" si="4"/>
        <v>42.15988779803638</v>
      </c>
      <c r="O15" s="158">
        <f t="shared" si="5"/>
        <v>668</v>
      </c>
      <c r="P15" s="158">
        <f t="shared" si="6"/>
        <v>668</v>
      </c>
      <c r="Q15" s="158"/>
      <c r="S15" s="30">
        <v>19</v>
      </c>
      <c r="T15" s="1" t="s">
        <v>240</v>
      </c>
      <c r="U15" s="17">
        <v>109</v>
      </c>
      <c r="V15" s="17">
        <v>0</v>
      </c>
      <c r="W15" s="2">
        <v>12</v>
      </c>
      <c r="X15" s="2">
        <v>0</v>
      </c>
      <c r="Y15" s="20">
        <f t="shared" si="7"/>
        <v>774</v>
      </c>
      <c r="Z15" s="44">
        <f>'liczba dni zwłoki'!$E$23</f>
        <v>0</v>
      </c>
      <c r="AA15" s="44">
        <f>'liczba dni zwłoki'!$F$23</f>
        <v>36</v>
      </c>
      <c r="AB15" s="43">
        <v>0</v>
      </c>
      <c r="AC15" s="45">
        <f>'liczba dni zwłoki'!$H$23</f>
        <v>0</v>
      </c>
      <c r="AD15" s="45">
        <f>'liczba dni zwłoki'!$I$23</f>
        <v>36</v>
      </c>
      <c r="AE15" s="45">
        <v>0</v>
      </c>
    </row>
    <row r="16" spans="1:31" ht="16.5" thickTop="1" thickBot="1" x14ac:dyDescent="0.3">
      <c r="A16" s="30">
        <v>10</v>
      </c>
      <c r="B16" s="1" t="s">
        <v>36</v>
      </c>
      <c r="C16" s="2">
        <v>112</v>
      </c>
      <c r="D16" s="22">
        <v>12</v>
      </c>
      <c r="E16" s="23">
        <f t="shared" si="10"/>
        <v>668</v>
      </c>
      <c r="F16" s="44">
        <f>'liczba dni zwłoki'!$E$14</f>
        <v>181</v>
      </c>
      <c r="G16" s="44">
        <f>'liczba dni zwłoki'!$F$14</f>
        <v>132</v>
      </c>
      <c r="H16" s="47">
        <f t="shared" si="0"/>
        <v>52</v>
      </c>
      <c r="I16" s="45">
        <f>'liczba dni zwłoki'!$H$14</f>
        <v>138</v>
      </c>
      <c r="J16" s="45">
        <f>'liczba dni zwłoki'!$I$14</f>
        <v>130</v>
      </c>
      <c r="K16" s="46">
        <f t="shared" si="1"/>
        <v>44</v>
      </c>
      <c r="L16" s="156">
        <f t="shared" si="11"/>
        <v>1.0658682634730539</v>
      </c>
      <c r="M16" s="157">
        <f t="shared" si="3"/>
        <v>626.71910112359558</v>
      </c>
      <c r="N16" s="158">
        <f t="shared" si="4"/>
        <v>41.280898876404422</v>
      </c>
      <c r="O16" s="158">
        <f t="shared" si="5"/>
        <v>668</v>
      </c>
      <c r="P16" s="158">
        <f>O16-Q16</f>
        <v>146.80528740489353</v>
      </c>
      <c r="Q16" s="158">
        <f>N17</f>
        <v>521.19471259510647</v>
      </c>
      <c r="X16" s="24" t="s">
        <v>47</v>
      </c>
      <c r="Y16" s="33">
        <f>SUM(Y7:Y15)</f>
        <v>7044</v>
      </c>
      <c r="Z16" s="33"/>
      <c r="AA16" s="33"/>
      <c r="AB16" s="34">
        <f>SUM(AB7:AB15)</f>
        <v>261</v>
      </c>
      <c r="AC16" s="34"/>
      <c r="AD16" s="34"/>
      <c r="AE16" s="34">
        <f>SUM(AE7:AE15)</f>
        <v>216</v>
      </c>
    </row>
    <row r="17" spans="1:31" ht="16.5" thickTop="1" thickBot="1" x14ac:dyDescent="0.3">
      <c r="A17" s="12"/>
      <c r="B17" s="13"/>
      <c r="C17" s="14"/>
      <c r="D17" s="24" t="s">
        <v>47</v>
      </c>
      <c r="E17" s="35">
        <f>SUM(E7:E16)</f>
        <v>6722</v>
      </c>
      <c r="F17" s="35"/>
      <c r="G17" s="35"/>
      <c r="H17" s="25">
        <f>SUM(H7:H16)</f>
        <v>778</v>
      </c>
      <c r="I17" s="25"/>
      <c r="J17" s="25"/>
      <c r="K17" s="25">
        <f t="shared" ref="K17" si="12">SUM(K7:K16)</f>
        <v>567</v>
      </c>
      <c r="L17" s="155"/>
      <c r="M17" s="159">
        <f>SUM(M7:M16)</f>
        <v>6200.8052874048935</v>
      </c>
      <c r="N17" s="159">
        <f t="shared" si="4"/>
        <v>521.19471259510647</v>
      </c>
      <c r="O17" s="159">
        <f t="shared" si="5"/>
        <v>6722</v>
      </c>
      <c r="P17" s="159">
        <f>SUM(P7:P16)</f>
        <v>6200.8052874048935</v>
      </c>
      <c r="Q17" s="159">
        <f>SUM(Q7:Q16)</f>
        <v>521.19471259510647</v>
      </c>
    </row>
    <row r="18" spans="1:31" ht="15.75" thickTop="1" x14ac:dyDescent="0.25"/>
    <row r="19" spans="1:31" ht="18.75" x14ac:dyDescent="0.3">
      <c r="A19" s="198" t="s">
        <v>222</v>
      </c>
      <c r="B19" s="198"/>
      <c r="C19" s="198"/>
      <c r="D19" s="198"/>
      <c r="E19" s="198"/>
      <c r="F19" s="198"/>
      <c r="G19" s="198"/>
      <c r="H19" s="198"/>
      <c r="I19" s="198"/>
      <c r="J19" s="198"/>
      <c r="K19" s="198"/>
      <c r="L19" s="134"/>
      <c r="M19" s="134"/>
      <c r="N19" s="134"/>
      <c r="O19" s="134"/>
      <c r="P19" s="134"/>
      <c r="Q19" s="134"/>
      <c r="R19" s="132"/>
      <c r="S19" s="198" t="s">
        <v>222</v>
      </c>
      <c r="T19" s="198"/>
      <c r="U19" s="198"/>
      <c r="V19" s="198"/>
      <c r="W19" s="198"/>
      <c r="X19" s="198"/>
      <c r="Y19" s="198"/>
      <c r="Z19" s="198"/>
      <c r="AA19" s="198"/>
      <c r="AB19" s="198"/>
      <c r="AC19" s="198"/>
      <c r="AD19" s="198"/>
      <c r="AE19" s="198"/>
    </row>
    <row r="20" spans="1:31" ht="15.75" thickBot="1" x14ac:dyDescent="0.3">
      <c r="C20" s="127"/>
      <c r="D20" s="127"/>
      <c r="H20" s="11"/>
      <c r="I20" s="11"/>
      <c r="J20" s="11"/>
      <c r="K20" s="11"/>
      <c r="L20" s="11"/>
      <c r="M20" s="11"/>
      <c r="N20" s="11"/>
      <c r="O20" s="11"/>
      <c r="P20" s="11"/>
      <c r="Q20" s="11"/>
    </row>
    <row r="21" spans="1:31" ht="34.5" customHeight="1" thickTop="1" thickBot="1" x14ac:dyDescent="0.3">
      <c r="F21" s="187" t="s">
        <v>152</v>
      </c>
      <c r="G21" s="188"/>
      <c r="H21" s="189"/>
      <c r="I21" s="174" t="s">
        <v>151</v>
      </c>
      <c r="J21" s="175"/>
      <c r="K21" s="176"/>
      <c r="L21" s="153"/>
      <c r="M21" s="153"/>
      <c r="N21" s="153"/>
      <c r="O21" s="153"/>
      <c r="P21" s="153"/>
      <c r="Q21" s="153"/>
      <c r="Z21" s="187" t="s">
        <v>152</v>
      </c>
      <c r="AA21" s="188"/>
      <c r="AB21" s="189"/>
      <c r="AC21" s="174" t="s">
        <v>151</v>
      </c>
      <c r="AD21" s="175"/>
      <c r="AE21" s="176"/>
    </row>
    <row r="22" spans="1:31" ht="46.5" customHeight="1" thickTop="1" thickBot="1" x14ac:dyDescent="0.3">
      <c r="A22" s="177" t="s">
        <v>0</v>
      </c>
      <c r="B22" s="179" t="s">
        <v>1</v>
      </c>
      <c r="C22" s="183" t="s">
        <v>2</v>
      </c>
      <c r="D22" s="184"/>
      <c r="E22" s="181" t="s">
        <v>3</v>
      </c>
      <c r="F22" s="190" t="s">
        <v>38</v>
      </c>
      <c r="G22" s="191"/>
      <c r="H22" s="185" t="s">
        <v>37</v>
      </c>
      <c r="I22" s="192" t="s">
        <v>150</v>
      </c>
      <c r="J22" s="193"/>
      <c r="K22" s="173" t="s">
        <v>48</v>
      </c>
      <c r="L22" s="166" t="s">
        <v>243</v>
      </c>
      <c r="M22" s="168" t="s">
        <v>241</v>
      </c>
      <c r="N22" s="168" t="s">
        <v>185</v>
      </c>
      <c r="O22" s="168" t="s">
        <v>183</v>
      </c>
      <c r="P22" s="168" t="s">
        <v>244</v>
      </c>
      <c r="Q22" s="168" t="s">
        <v>245</v>
      </c>
      <c r="S22" s="177" t="s">
        <v>0</v>
      </c>
      <c r="T22" s="179" t="s">
        <v>1</v>
      </c>
      <c r="U22" s="194" t="s">
        <v>2</v>
      </c>
      <c r="V22" s="195"/>
      <c r="W22" s="195"/>
      <c r="X22" s="196"/>
      <c r="Y22" s="181" t="s">
        <v>3</v>
      </c>
      <c r="Z22" s="197" t="s">
        <v>38</v>
      </c>
      <c r="AA22" s="197"/>
      <c r="AB22" s="185" t="s">
        <v>37</v>
      </c>
      <c r="AC22" s="192" t="s">
        <v>150</v>
      </c>
      <c r="AD22" s="193"/>
      <c r="AE22" s="171" t="s">
        <v>48</v>
      </c>
    </row>
    <row r="23" spans="1:31" ht="16.5" customHeight="1" thickTop="1" thickBot="1" x14ac:dyDescent="0.3">
      <c r="A23" s="178"/>
      <c r="B23" s="180"/>
      <c r="C23" s="19" t="s">
        <v>4</v>
      </c>
      <c r="D23" s="19" t="s">
        <v>5</v>
      </c>
      <c r="E23" s="182"/>
      <c r="F23" s="78" t="s">
        <v>197</v>
      </c>
      <c r="G23" s="78" t="s">
        <v>198</v>
      </c>
      <c r="H23" s="186"/>
      <c r="I23" s="80" t="s">
        <v>197</v>
      </c>
      <c r="J23" s="79" t="s">
        <v>198</v>
      </c>
      <c r="K23" s="173"/>
      <c r="L23" s="167"/>
      <c r="M23" s="169"/>
      <c r="N23" s="169"/>
      <c r="O23" s="169"/>
      <c r="P23" s="169"/>
      <c r="Q23" s="169"/>
      <c r="S23" s="178"/>
      <c r="T23" s="180"/>
      <c r="U23" s="28" t="s">
        <v>44</v>
      </c>
      <c r="V23" s="19" t="s">
        <v>4</v>
      </c>
      <c r="W23" s="29" t="s">
        <v>45</v>
      </c>
      <c r="X23" s="19" t="s">
        <v>5</v>
      </c>
      <c r="Y23" s="182"/>
      <c r="Z23" s="78" t="s">
        <v>197</v>
      </c>
      <c r="AA23" s="126" t="s">
        <v>198</v>
      </c>
      <c r="AB23" s="186"/>
      <c r="AC23" s="79" t="s">
        <v>197</v>
      </c>
      <c r="AD23" s="80" t="s">
        <v>198</v>
      </c>
      <c r="AE23" s="172"/>
    </row>
    <row r="24" spans="1:31" ht="16.5" thickTop="1" thickBot="1" x14ac:dyDescent="0.3">
      <c r="A24" s="30">
        <v>1</v>
      </c>
      <c r="B24" s="1" t="s">
        <v>6</v>
      </c>
      <c r="C24" s="2">
        <v>6</v>
      </c>
      <c r="D24" s="2">
        <v>2</v>
      </c>
      <c r="E24" s="20">
        <f>C24*5+D24*9</f>
        <v>48</v>
      </c>
      <c r="F24" s="44">
        <f>'liczba dni zwłoki'!$E$5</f>
        <v>455</v>
      </c>
      <c r="G24" s="44">
        <f>'liczba dni zwłoki'!$F$5</f>
        <v>132</v>
      </c>
      <c r="H24" s="47">
        <v>0</v>
      </c>
      <c r="I24" s="45">
        <f>'liczba dni zwłoki'!$H$5</f>
        <v>323</v>
      </c>
      <c r="J24" s="45">
        <f>'liczba dni zwłoki'!$I$5</f>
        <v>130</v>
      </c>
      <c r="K24" s="46">
        <v>0</v>
      </c>
      <c r="L24" s="156">
        <f>(E24+K24)/E24</f>
        <v>1</v>
      </c>
      <c r="M24" s="157">
        <f>E24/L24</f>
        <v>48</v>
      </c>
      <c r="N24" s="158">
        <f>E24-M24</f>
        <v>0</v>
      </c>
      <c r="O24" s="158">
        <f>M24+N24</f>
        <v>48</v>
      </c>
      <c r="P24" s="158">
        <f>O24</f>
        <v>48</v>
      </c>
      <c r="Q24" s="158"/>
      <c r="S24" s="30">
        <v>11</v>
      </c>
      <c r="T24" s="1" t="s">
        <v>39</v>
      </c>
      <c r="U24" s="122">
        <v>8</v>
      </c>
      <c r="V24" s="81">
        <v>0</v>
      </c>
      <c r="W24" s="122">
        <v>0</v>
      </c>
      <c r="X24" s="82">
        <v>0</v>
      </c>
      <c r="Y24" s="20">
        <f>U24*6+V24*5+W24*10+X24*9</f>
        <v>48</v>
      </c>
      <c r="Z24" s="44">
        <f>'liczba dni zwłoki'!$E$15</f>
        <v>149</v>
      </c>
      <c r="AA24" s="44">
        <f>'liczba dni zwłoki'!$F$15</f>
        <v>132</v>
      </c>
      <c r="AB24" s="43">
        <v>0</v>
      </c>
      <c r="AC24" s="45">
        <f>'liczba dni zwłoki'!$H$15</f>
        <v>106</v>
      </c>
      <c r="AD24" s="45">
        <f>'liczba dni zwłoki'!$I$15</f>
        <v>130</v>
      </c>
      <c r="AE24" s="45">
        <v>0</v>
      </c>
    </row>
    <row r="25" spans="1:31" ht="16.5" thickTop="1" thickBot="1" x14ac:dyDescent="0.3">
      <c r="A25" s="30">
        <v>2</v>
      </c>
      <c r="B25" s="1" t="s">
        <v>7</v>
      </c>
      <c r="C25" s="2">
        <v>6</v>
      </c>
      <c r="D25" s="2">
        <v>2</v>
      </c>
      <c r="E25" s="20">
        <f>+C25*5+D25*9</f>
        <v>48</v>
      </c>
      <c r="F25" s="44">
        <f>'liczba dni zwłoki'!$E$6</f>
        <v>422</v>
      </c>
      <c r="G25" s="44">
        <f>'liczba dni zwłoki'!$F$6</f>
        <v>132</v>
      </c>
      <c r="H25" s="47">
        <v>0</v>
      </c>
      <c r="I25" s="45">
        <f>'liczba dni zwłoki'!$H$6</f>
        <v>290</v>
      </c>
      <c r="J25" s="45">
        <f>'liczba dni zwłoki'!$I$6</f>
        <v>130</v>
      </c>
      <c r="K25" s="46">
        <v>0</v>
      </c>
      <c r="L25" s="156">
        <f t="shared" ref="L25:L28" si="13">(E25+K25)/E25</f>
        <v>1</v>
      </c>
      <c r="M25" s="157">
        <f t="shared" ref="M25:M33" si="14">E25/L25</f>
        <v>48</v>
      </c>
      <c r="N25" s="158">
        <f t="shared" ref="N25:N34" si="15">E25-M25</f>
        <v>0</v>
      </c>
      <c r="O25" s="158">
        <f t="shared" ref="O25:O34" si="16">M25+N25</f>
        <v>48</v>
      </c>
      <c r="P25" s="158">
        <f t="shared" ref="P25:P32" si="17">O25</f>
        <v>48</v>
      </c>
      <c r="Q25" s="158"/>
      <c r="S25" s="30">
        <v>12</v>
      </c>
      <c r="T25" s="1" t="s">
        <v>40</v>
      </c>
      <c r="U25" s="122">
        <v>8</v>
      </c>
      <c r="V25" s="81">
        <v>0</v>
      </c>
      <c r="W25" s="122">
        <v>0</v>
      </c>
      <c r="X25" s="82">
        <v>0</v>
      </c>
      <c r="Y25" s="20">
        <f t="shared" ref="Y25:Y32" si="18">U25*6+V25*5+W25*10+X25*9</f>
        <v>48</v>
      </c>
      <c r="Z25" s="44">
        <f>'liczba dni zwłoki'!$E$16</f>
        <v>120</v>
      </c>
      <c r="AA25" s="44">
        <f>'liczba dni zwłoki'!$F$16</f>
        <v>132</v>
      </c>
      <c r="AB25" s="43">
        <v>0</v>
      </c>
      <c r="AC25" s="45">
        <f>'liczba dni zwłoki'!$H$16</f>
        <v>77</v>
      </c>
      <c r="AD25" s="45">
        <f>'liczba dni zwłoki'!$I$16</f>
        <v>130</v>
      </c>
      <c r="AE25" s="45">
        <v>0</v>
      </c>
    </row>
    <row r="26" spans="1:31" ht="16.5" thickTop="1" thickBot="1" x14ac:dyDescent="0.3">
      <c r="A26" s="30">
        <v>3</v>
      </c>
      <c r="B26" s="1" t="s">
        <v>8</v>
      </c>
      <c r="C26" s="2">
        <v>8</v>
      </c>
      <c r="D26" s="2">
        <v>0</v>
      </c>
      <c r="E26" s="20">
        <f>C26*5+D26*9</f>
        <v>40</v>
      </c>
      <c r="F26" s="44">
        <f>'liczba dni zwłoki'!$E$7</f>
        <v>393</v>
      </c>
      <c r="G26" s="44">
        <f>'liczba dni zwłoki'!$F$7</f>
        <v>132</v>
      </c>
      <c r="H26" s="47">
        <v>0</v>
      </c>
      <c r="I26" s="45">
        <f>'liczba dni zwłoki'!$H$7</f>
        <v>261</v>
      </c>
      <c r="J26" s="45">
        <f>'liczba dni zwłoki'!$I$7</f>
        <v>130</v>
      </c>
      <c r="K26" s="46">
        <v>0</v>
      </c>
      <c r="L26" s="156">
        <f t="shared" si="13"/>
        <v>1</v>
      </c>
      <c r="M26" s="157">
        <f t="shared" si="14"/>
        <v>40</v>
      </c>
      <c r="N26" s="158">
        <f t="shared" si="15"/>
        <v>0</v>
      </c>
      <c r="O26" s="158">
        <f t="shared" si="16"/>
        <v>40</v>
      </c>
      <c r="P26" s="158">
        <f t="shared" si="17"/>
        <v>40</v>
      </c>
      <c r="Q26" s="158"/>
      <c r="S26" s="30">
        <v>13</v>
      </c>
      <c r="T26" s="1" t="s">
        <v>41</v>
      </c>
      <c r="U26" s="122">
        <v>8</v>
      </c>
      <c r="V26" s="81">
        <v>0</v>
      </c>
      <c r="W26" s="122">
        <v>0</v>
      </c>
      <c r="X26" s="82">
        <v>0</v>
      </c>
      <c r="Y26" s="20">
        <f t="shared" si="18"/>
        <v>48</v>
      </c>
      <c r="Z26" s="44">
        <f>'liczba dni zwłoki'!$E$17</f>
        <v>90</v>
      </c>
      <c r="AA26" s="44">
        <f>'liczba dni zwłoki'!$F$17</f>
        <v>132</v>
      </c>
      <c r="AB26" s="43">
        <v>0</v>
      </c>
      <c r="AC26" s="45">
        <f>'liczba dni zwłoki'!$H$17</f>
        <v>47</v>
      </c>
      <c r="AD26" s="45">
        <f>'liczba dni zwłoki'!$I$17</f>
        <v>130</v>
      </c>
      <c r="AE26" s="45">
        <v>0</v>
      </c>
    </row>
    <row r="27" spans="1:31" ht="16.5" thickTop="1" thickBot="1" x14ac:dyDescent="0.3">
      <c r="A27" s="30">
        <v>4</v>
      </c>
      <c r="B27" s="1" t="s">
        <v>9</v>
      </c>
      <c r="C27" s="2">
        <v>8</v>
      </c>
      <c r="D27" s="2">
        <v>0</v>
      </c>
      <c r="E27" s="20">
        <f>C27*5+D27*9</f>
        <v>40</v>
      </c>
      <c r="F27" s="44">
        <f>'liczba dni zwłoki'!$E$8</f>
        <v>363</v>
      </c>
      <c r="G27" s="44">
        <f>'liczba dni zwłoki'!$F$8</f>
        <v>132</v>
      </c>
      <c r="H27" s="47">
        <v>0</v>
      </c>
      <c r="I27" s="45">
        <f>'liczba dni zwłoki'!$H$8</f>
        <v>231</v>
      </c>
      <c r="J27" s="45">
        <f>'liczba dni zwłoki'!$I$8</f>
        <v>130</v>
      </c>
      <c r="K27" s="46">
        <v>0</v>
      </c>
      <c r="L27" s="156">
        <f t="shared" si="13"/>
        <v>1</v>
      </c>
      <c r="M27" s="157">
        <f t="shared" si="14"/>
        <v>40</v>
      </c>
      <c r="N27" s="158">
        <f t="shared" si="15"/>
        <v>0</v>
      </c>
      <c r="O27" s="158">
        <f t="shared" si="16"/>
        <v>40</v>
      </c>
      <c r="P27" s="158">
        <f t="shared" si="17"/>
        <v>40</v>
      </c>
      <c r="Q27" s="158"/>
      <c r="S27" s="30">
        <v>14</v>
      </c>
      <c r="T27" s="1" t="s">
        <v>42</v>
      </c>
      <c r="U27" s="122">
        <v>8</v>
      </c>
      <c r="V27" s="81">
        <v>0</v>
      </c>
      <c r="W27" s="122">
        <v>0</v>
      </c>
      <c r="X27" s="82">
        <v>0</v>
      </c>
      <c r="Y27" s="20">
        <f t="shared" si="18"/>
        <v>48</v>
      </c>
      <c r="Z27" s="44">
        <f>'liczba dni zwłoki'!$E$18</f>
        <v>58</v>
      </c>
      <c r="AA27" s="44">
        <f>'liczba dni zwłoki'!$F$18</f>
        <v>132</v>
      </c>
      <c r="AB27" s="43">
        <v>0</v>
      </c>
      <c r="AC27" s="45">
        <f>'liczba dni zwłoki'!$H$18</f>
        <v>15</v>
      </c>
      <c r="AD27" s="45">
        <f>'liczba dni zwłoki'!$I$18</f>
        <v>130</v>
      </c>
      <c r="AE27" s="45">
        <v>0</v>
      </c>
    </row>
    <row r="28" spans="1:31" ht="16.5" thickTop="1" thickBot="1" x14ac:dyDescent="0.3">
      <c r="A28" s="30">
        <v>5</v>
      </c>
      <c r="B28" s="1" t="s">
        <v>10</v>
      </c>
      <c r="C28" s="2">
        <v>8</v>
      </c>
      <c r="D28" s="2">
        <v>0</v>
      </c>
      <c r="E28" s="20">
        <f t="shared" ref="E28:E33" si="19">C28*5+D28*9</f>
        <v>40</v>
      </c>
      <c r="F28" s="44">
        <f>'liczba dni zwłoki'!$E$9</f>
        <v>330</v>
      </c>
      <c r="G28" s="44">
        <f>'liczba dni zwłoki'!$F$9</f>
        <v>132</v>
      </c>
      <c r="H28" s="47">
        <v>0</v>
      </c>
      <c r="I28" s="45">
        <f>'liczba dni zwłoki'!$H$9</f>
        <v>198</v>
      </c>
      <c r="J28" s="45">
        <f>'liczba dni zwłoki'!$I$9</f>
        <v>130</v>
      </c>
      <c r="K28" s="46">
        <v>0</v>
      </c>
      <c r="L28" s="156">
        <f t="shared" si="13"/>
        <v>1</v>
      </c>
      <c r="M28" s="157">
        <f t="shared" si="14"/>
        <v>40</v>
      </c>
      <c r="N28" s="158">
        <f t="shared" si="15"/>
        <v>0</v>
      </c>
      <c r="O28" s="158">
        <f t="shared" si="16"/>
        <v>40</v>
      </c>
      <c r="P28" s="158">
        <f t="shared" si="17"/>
        <v>40</v>
      </c>
      <c r="Q28" s="158"/>
      <c r="S28" s="30">
        <v>15</v>
      </c>
      <c r="T28" s="1" t="s">
        <v>43</v>
      </c>
      <c r="U28" s="122">
        <v>8</v>
      </c>
      <c r="V28" s="81">
        <v>0</v>
      </c>
      <c r="W28" s="122">
        <v>0</v>
      </c>
      <c r="X28" s="82">
        <v>0</v>
      </c>
      <c r="Y28" s="20">
        <f t="shared" si="18"/>
        <v>48</v>
      </c>
      <c r="Z28" s="44">
        <f>'liczba dni zwłoki'!$E$19</f>
        <v>28</v>
      </c>
      <c r="AA28" s="44">
        <f>'liczba dni zwłoki'!$F$19</f>
        <v>132</v>
      </c>
      <c r="AB28" s="43">
        <v>0</v>
      </c>
      <c r="AC28" s="45">
        <f>'liczba dni zwłoki'!$H$19</f>
        <v>0</v>
      </c>
      <c r="AD28" s="45">
        <f>'liczba dni zwłoki'!$I$19</f>
        <v>130</v>
      </c>
      <c r="AE28" s="45">
        <v>0</v>
      </c>
    </row>
    <row r="29" spans="1:31" ht="16.5" thickTop="1" thickBot="1" x14ac:dyDescent="0.3">
      <c r="A29" s="30">
        <v>6</v>
      </c>
      <c r="B29" s="1" t="s">
        <v>11</v>
      </c>
      <c r="C29" s="2">
        <v>8</v>
      </c>
      <c r="D29" s="2">
        <v>0</v>
      </c>
      <c r="E29" s="20">
        <f t="shared" si="19"/>
        <v>40</v>
      </c>
      <c r="F29" s="44">
        <f>'liczba dni zwłoki'!$E$10</f>
        <v>302</v>
      </c>
      <c r="G29" s="44">
        <f>'liczba dni zwłoki'!$F$10</f>
        <v>132</v>
      </c>
      <c r="H29" s="47">
        <v>0</v>
      </c>
      <c r="I29" s="45">
        <f>'liczba dni zwłoki'!$H$10</f>
        <v>170</v>
      </c>
      <c r="J29" s="45">
        <f>'liczba dni zwłoki'!$I$10</f>
        <v>130</v>
      </c>
      <c r="K29" s="46">
        <v>0</v>
      </c>
      <c r="L29" s="156">
        <f>(E29+K29)/E29</f>
        <v>1</v>
      </c>
      <c r="M29" s="157">
        <f t="shared" si="14"/>
        <v>40</v>
      </c>
      <c r="N29" s="158">
        <f t="shared" si="15"/>
        <v>0</v>
      </c>
      <c r="O29" s="158">
        <f t="shared" si="16"/>
        <v>40</v>
      </c>
      <c r="P29" s="158">
        <f t="shared" si="17"/>
        <v>40</v>
      </c>
      <c r="Q29" s="158"/>
      <c r="S29" s="30">
        <v>16</v>
      </c>
      <c r="T29" s="1" t="s">
        <v>188</v>
      </c>
      <c r="U29" s="122">
        <v>8</v>
      </c>
      <c r="V29" s="81">
        <v>0</v>
      </c>
      <c r="W29" s="122">
        <v>0</v>
      </c>
      <c r="X29" s="82">
        <v>0</v>
      </c>
      <c r="Y29" s="20">
        <f t="shared" si="18"/>
        <v>48</v>
      </c>
      <c r="Z29" s="44">
        <f>'liczba dni zwłoki'!$E$20</f>
        <v>0</v>
      </c>
      <c r="AA29" s="44">
        <f>'liczba dni zwłoki'!$F$20</f>
        <v>130</v>
      </c>
      <c r="AB29" s="43">
        <v>0</v>
      </c>
      <c r="AC29" s="45">
        <f>'liczba dni zwłoki'!$H$20</f>
        <v>0</v>
      </c>
      <c r="AD29" s="45">
        <f>'liczba dni zwłoki'!$I$20</f>
        <v>129</v>
      </c>
      <c r="AE29" s="45">
        <v>0</v>
      </c>
    </row>
    <row r="30" spans="1:31" ht="16.5" thickTop="1" thickBot="1" x14ac:dyDescent="0.3">
      <c r="A30" s="30">
        <v>7</v>
      </c>
      <c r="B30" s="1" t="s">
        <v>12</v>
      </c>
      <c r="C30" s="2">
        <v>8</v>
      </c>
      <c r="D30" s="2">
        <v>0</v>
      </c>
      <c r="E30" s="20">
        <f t="shared" si="19"/>
        <v>40</v>
      </c>
      <c r="F30" s="44">
        <f>'liczba dni zwłoki'!$E$11</f>
        <v>271</v>
      </c>
      <c r="G30" s="44">
        <f>'liczba dni zwłoki'!$F$11</f>
        <v>132</v>
      </c>
      <c r="H30" s="47">
        <v>0</v>
      </c>
      <c r="I30" s="45">
        <f>'liczba dni zwłoki'!$H$11</f>
        <v>144</v>
      </c>
      <c r="J30" s="45">
        <f>'liczba dni zwłoki'!$I$11</f>
        <v>130</v>
      </c>
      <c r="K30" s="46">
        <v>0</v>
      </c>
      <c r="L30" s="156">
        <f t="shared" ref="L30:L33" si="20">(E30+K30)/E30</f>
        <v>1</v>
      </c>
      <c r="M30" s="157">
        <f t="shared" si="14"/>
        <v>40</v>
      </c>
      <c r="N30" s="158">
        <f t="shared" si="15"/>
        <v>0</v>
      </c>
      <c r="O30" s="158">
        <f t="shared" si="16"/>
        <v>40</v>
      </c>
      <c r="P30" s="158">
        <f t="shared" si="17"/>
        <v>40</v>
      </c>
      <c r="Q30" s="158"/>
      <c r="S30" s="30">
        <v>17</v>
      </c>
      <c r="T30" s="1" t="s">
        <v>189</v>
      </c>
      <c r="U30" s="122">
        <v>8</v>
      </c>
      <c r="V30" s="81">
        <v>0</v>
      </c>
      <c r="W30" s="122">
        <v>0</v>
      </c>
      <c r="X30" s="82">
        <v>0</v>
      </c>
      <c r="Y30" s="20">
        <f t="shared" si="18"/>
        <v>48</v>
      </c>
      <c r="Z30" s="44">
        <f>'liczba dni zwłoki'!$E$21</f>
        <v>0</v>
      </c>
      <c r="AA30" s="44">
        <f>'liczba dni zwłoki'!$F$21</f>
        <v>99</v>
      </c>
      <c r="AB30" s="43">
        <v>0</v>
      </c>
      <c r="AC30" s="45">
        <f>'liczba dni zwłoki'!$H$21</f>
        <v>0</v>
      </c>
      <c r="AD30" s="45">
        <f>'liczba dni zwłoki'!$I$21</f>
        <v>99</v>
      </c>
      <c r="AE30" s="45">
        <v>0</v>
      </c>
    </row>
    <row r="31" spans="1:31" ht="16.5" thickTop="1" thickBot="1" x14ac:dyDescent="0.3">
      <c r="A31" s="30">
        <v>8</v>
      </c>
      <c r="B31" s="1" t="s">
        <v>13</v>
      </c>
      <c r="C31" s="2">
        <v>8</v>
      </c>
      <c r="D31" s="2">
        <v>0</v>
      </c>
      <c r="E31" s="20">
        <f t="shared" si="19"/>
        <v>40</v>
      </c>
      <c r="F31" s="44">
        <f>'liczba dni zwłoki'!$E$12</f>
        <v>240</v>
      </c>
      <c r="G31" s="44">
        <f>'liczba dni zwłoki'!$F$12</f>
        <v>132</v>
      </c>
      <c r="H31" s="47">
        <v>0</v>
      </c>
      <c r="I31" s="45">
        <f>'liczba dni zwłoki'!$H$12</f>
        <v>144</v>
      </c>
      <c r="J31" s="45">
        <f>'liczba dni zwłoki'!$I$12</f>
        <v>130</v>
      </c>
      <c r="K31" s="46">
        <v>0</v>
      </c>
      <c r="L31" s="156">
        <f t="shared" si="20"/>
        <v>1</v>
      </c>
      <c r="M31" s="157">
        <f t="shared" si="14"/>
        <v>40</v>
      </c>
      <c r="N31" s="158">
        <f t="shared" si="15"/>
        <v>0</v>
      </c>
      <c r="O31" s="158">
        <f t="shared" si="16"/>
        <v>40</v>
      </c>
      <c r="P31" s="158">
        <f t="shared" si="17"/>
        <v>40</v>
      </c>
      <c r="Q31" s="158"/>
      <c r="S31" s="30">
        <v>18</v>
      </c>
      <c r="T31" s="1" t="s">
        <v>190</v>
      </c>
      <c r="U31" s="122">
        <v>8</v>
      </c>
      <c r="V31" s="81">
        <v>0</v>
      </c>
      <c r="W31" s="122">
        <v>0</v>
      </c>
      <c r="X31" s="82">
        <v>0</v>
      </c>
      <c r="Y31" s="20">
        <f t="shared" si="18"/>
        <v>48</v>
      </c>
      <c r="Z31" s="44">
        <f>'liczba dni zwłoki'!$E$22</f>
        <v>0</v>
      </c>
      <c r="AA31" s="44">
        <f>'liczba dni zwłoki'!$F$22</f>
        <v>69</v>
      </c>
      <c r="AB31" s="43">
        <v>0</v>
      </c>
      <c r="AC31" s="45">
        <f>'liczba dni zwłoki'!$H$22</f>
        <v>0</v>
      </c>
      <c r="AD31" s="45">
        <f>'liczba dni zwłoki'!$I$22</f>
        <v>69</v>
      </c>
      <c r="AE31" s="45">
        <v>0</v>
      </c>
    </row>
    <row r="32" spans="1:31" ht="16.5" thickTop="1" thickBot="1" x14ac:dyDescent="0.3">
      <c r="A32" s="30">
        <v>9</v>
      </c>
      <c r="B32" s="1" t="s">
        <v>14</v>
      </c>
      <c r="C32" s="2">
        <v>8</v>
      </c>
      <c r="D32" s="2">
        <v>0</v>
      </c>
      <c r="E32" s="20">
        <f t="shared" si="19"/>
        <v>40</v>
      </c>
      <c r="F32" s="44">
        <f>'liczba dni zwłoki'!$E$13</f>
        <v>212</v>
      </c>
      <c r="G32" s="44">
        <f>'liczba dni zwłoki'!$F$13</f>
        <v>132</v>
      </c>
      <c r="H32" s="47">
        <v>0</v>
      </c>
      <c r="I32" s="45">
        <f>'liczba dni zwłoki'!$H$13</f>
        <v>144</v>
      </c>
      <c r="J32" s="45">
        <f>'liczba dni zwłoki'!$I$13</f>
        <v>130</v>
      </c>
      <c r="K32" s="46">
        <v>0</v>
      </c>
      <c r="L32" s="156">
        <f t="shared" si="20"/>
        <v>1</v>
      </c>
      <c r="M32" s="157">
        <f t="shared" si="14"/>
        <v>40</v>
      </c>
      <c r="N32" s="158">
        <f t="shared" si="15"/>
        <v>0</v>
      </c>
      <c r="O32" s="158">
        <f t="shared" si="16"/>
        <v>40</v>
      </c>
      <c r="P32" s="158">
        <f t="shared" si="17"/>
        <v>40</v>
      </c>
      <c r="Q32" s="158"/>
      <c r="S32" s="30">
        <v>19</v>
      </c>
      <c r="T32" s="1" t="s">
        <v>240</v>
      </c>
      <c r="U32" s="17">
        <v>8</v>
      </c>
      <c r="V32" s="17">
        <v>0</v>
      </c>
      <c r="W32" s="2">
        <v>0</v>
      </c>
      <c r="X32" s="2">
        <v>0</v>
      </c>
      <c r="Y32" s="20">
        <f t="shared" si="18"/>
        <v>48</v>
      </c>
      <c r="Z32" s="44">
        <f>'liczba dni zwłoki'!$E$23</f>
        <v>0</v>
      </c>
      <c r="AA32" s="44">
        <f>'liczba dni zwłoki'!$F$23</f>
        <v>36</v>
      </c>
      <c r="AB32" s="43">
        <f t="shared" ref="AB32" si="21">ROUND((((Y32*0.1*Z32)/365)+((Y32*0.08*AA32)/365)),0)</f>
        <v>0</v>
      </c>
      <c r="AC32" s="45">
        <f>'liczba dni zwłoki'!$H$23</f>
        <v>0</v>
      </c>
      <c r="AD32" s="45">
        <f>'liczba dni zwłoki'!$I$23</f>
        <v>36</v>
      </c>
      <c r="AE32" s="45">
        <f t="shared" ref="AE32" si="22">ROUND((((Y32*0.1*AC32)/365)+((Y32*0.08*AD32)/365)),0)</f>
        <v>0</v>
      </c>
    </row>
    <row r="33" spans="1:31" ht="16.5" thickTop="1" thickBot="1" x14ac:dyDescent="0.3">
      <c r="A33" s="30">
        <v>10</v>
      </c>
      <c r="B33" s="1" t="s">
        <v>36</v>
      </c>
      <c r="C33" s="2">
        <v>8</v>
      </c>
      <c r="D33" s="22">
        <v>0</v>
      </c>
      <c r="E33" s="23">
        <f t="shared" si="19"/>
        <v>40</v>
      </c>
      <c r="F33" s="44">
        <f>'liczba dni zwłoki'!$E$14</f>
        <v>181</v>
      </c>
      <c r="G33" s="44">
        <f>'liczba dni zwłoki'!$F$14</f>
        <v>132</v>
      </c>
      <c r="H33" s="47">
        <v>0</v>
      </c>
      <c r="I33" s="45">
        <f>'liczba dni zwłoki'!$H$14</f>
        <v>138</v>
      </c>
      <c r="J33" s="45">
        <f>'liczba dni zwłoki'!$I$14</f>
        <v>130</v>
      </c>
      <c r="K33" s="46">
        <v>0</v>
      </c>
      <c r="L33" s="156">
        <f t="shared" si="20"/>
        <v>1</v>
      </c>
      <c r="M33" s="157">
        <f t="shared" si="14"/>
        <v>40</v>
      </c>
      <c r="N33" s="158">
        <f t="shared" si="15"/>
        <v>0</v>
      </c>
      <c r="O33" s="158">
        <f t="shared" si="16"/>
        <v>40</v>
      </c>
      <c r="P33" s="158">
        <f>O33-Q33</f>
        <v>40</v>
      </c>
      <c r="Q33" s="158">
        <f>N34</f>
        <v>0</v>
      </c>
      <c r="X33" s="24" t="s">
        <v>47</v>
      </c>
      <c r="Y33" s="33">
        <f>SUM(Y24:Y32)</f>
        <v>432</v>
      </c>
      <c r="Z33" s="33"/>
      <c r="AA33" s="33"/>
      <c r="AB33" s="34">
        <f>SUM(AB24:AB32)</f>
        <v>0</v>
      </c>
      <c r="AC33" s="34"/>
      <c r="AD33" s="34"/>
      <c r="AE33" s="34">
        <f>SUM(AE24:AE32)</f>
        <v>0</v>
      </c>
    </row>
    <row r="34" spans="1:31" ht="16.5" thickTop="1" thickBot="1" x14ac:dyDescent="0.3">
      <c r="A34" s="12"/>
      <c r="B34" s="13"/>
      <c r="C34" s="14"/>
      <c r="D34" s="24" t="s">
        <v>47</v>
      </c>
      <c r="E34" s="35">
        <f>SUM(E24:E33)</f>
        <v>416</v>
      </c>
      <c r="F34" s="35"/>
      <c r="G34" s="35"/>
      <c r="H34" s="25">
        <f>SUM(H24:H33)</f>
        <v>0</v>
      </c>
      <c r="I34" s="25"/>
      <c r="J34" s="25"/>
      <c r="K34" s="25">
        <f t="shared" ref="K34" si="23">SUM(K24:K33)</f>
        <v>0</v>
      </c>
      <c r="L34" s="155"/>
      <c r="M34" s="159">
        <f>SUM(M24:M33)</f>
        <v>416</v>
      </c>
      <c r="N34" s="159">
        <f t="shared" si="15"/>
        <v>0</v>
      </c>
      <c r="O34" s="159">
        <f t="shared" si="16"/>
        <v>416</v>
      </c>
      <c r="P34" s="159">
        <f>SUM(P24:P33)</f>
        <v>416</v>
      </c>
      <c r="Q34" s="159">
        <f>SUM(Q24:Q33)</f>
        <v>0</v>
      </c>
    </row>
    <row r="35" spans="1:31" ht="15.75" thickTop="1" x14ac:dyDescent="0.25"/>
    <row r="36" spans="1:31" ht="18.75" x14ac:dyDescent="0.3">
      <c r="A36" s="198" t="s">
        <v>223</v>
      </c>
      <c r="B36" s="198"/>
      <c r="C36" s="198"/>
      <c r="D36" s="198"/>
      <c r="E36" s="198"/>
      <c r="F36" s="198"/>
      <c r="G36" s="198"/>
      <c r="H36" s="198"/>
      <c r="I36" s="198"/>
      <c r="J36" s="198"/>
      <c r="K36" s="198"/>
      <c r="L36" s="134"/>
      <c r="M36" s="134"/>
      <c r="N36" s="134"/>
      <c r="O36" s="134"/>
      <c r="P36" s="134"/>
      <c r="Q36" s="134"/>
      <c r="R36" s="132"/>
      <c r="S36" s="198" t="s">
        <v>223</v>
      </c>
      <c r="T36" s="198"/>
      <c r="U36" s="198"/>
      <c r="V36" s="198"/>
      <c r="W36" s="198"/>
      <c r="X36" s="198"/>
      <c r="Y36" s="198"/>
      <c r="Z36" s="198"/>
      <c r="AA36" s="198"/>
      <c r="AB36" s="198"/>
      <c r="AC36" s="198"/>
      <c r="AD36" s="198"/>
      <c r="AE36" s="198"/>
    </row>
    <row r="37" spans="1:31" ht="15.75" thickBot="1" x14ac:dyDescent="0.3">
      <c r="C37" s="127"/>
      <c r="D37" s="127"/>
      <c r="H37" s="11"/>
      <c r="I37" s="11"/>
      <c r="J37" s="11"/>
      <c r="K37" s="11"/>
      <c r="L37" s="11"/>
      <c r="M37" s="11"/>
      <c r="N37" s="11"/>
      <c r="O37" s="11"/>
      <c r="P37" s="11"/>
      <c r="Q37" s="11"/>
    </row>
    <row r="38" spans="1:31" ht="33.75" customHeight="1" thickTop="1" thickBot="1" x14ac:dyDescent="0.3">
      <c r="F38" s="187" t="s">
        <v>152</v>
      </c>
      <c r="G38" s="188"/>
      <c r="H38" s="189"/>
      <c r="I38" s="174" t="s">
        <v>151</v>
      </c>
      <c r="J38" s="175"/>
      <c r="K38" s="176"/>
      <c r="L38" s="153"/>
      <c r="M38" s="153"/>
      <c r="N38" s="153"/>
      <c r="O38" s="153"/>
      <c r="P38" s="153"/>
      <c r="Q38" s="153"/>
      <c r="Z38" s="187" t="s">
        <v>152</v>
      </c>
      <c r="AA38" s="188"/>
      <c r="AB38" s="189"/>
      <c r="AC38" s="174" t="s">
        <v>151</v>
      </c>
      <c r="AD38" s="175"/>
      <c r="AE38" s="176"/>
    </row>
    <row r="39" spans="1:31" ht="47.25" customHeight="1" thickTop="1" thickBot="1" x14ac:dyDescent="0.3">
      <c r="A39" s="177" t="s">
        <v>0</v>
      </c>
      <c r="B39" s="179" t="s">
        <v>1</v>
      </c>
      <c r="C39" s="183" t="s">
        <v>2</v>
      </c>
      <c r="D39" s="184"/>
      <c r="E39" s="181" t="s">
        <v>3</v>
      </c>
      <c r="F39" s="190" t="s">
        <v>38</v>
      </c>
      <c r="G39" s="191"/>
      <c r="H39" s="185" t="s">
        <v>37</v>
      </c>
      <c r="I39" s="192" t="s">
        <v>150</v>
      </c>
      <c r="J39" s="193"/>
      <c r="K39" s="173" t="s">
        <v>48</v>
      </c>
      <c r="L39" s="166" t="s">
        <v>243</v>
      </c>
      <c r="M39" s="168" t="s">
        <v>241</v>
      </c>
      <c r="N39" s="168" t="s">
        <v>185</v>
      </c>
      <c r="O39" s="168" t="s">
        <v>183</v>
      </c>
      <c r="P39" s="168" t="s">
        <v>244</v>
      </c>
      <c r="Q39" s="168" t="s">
        <v>245</v>
      </c>
      <c r="S39" s="177" t="s">
        <v>0</v>
      </c>
      <c r="T39" s="179" t="s">
        <v>1</v>
      </c>
      <c r="U39" s="194" t="s">
        <v>2</v>
      </c>
      <c r="V39" s="195"/>
      <c r="W39" s="195"/>
      <c r="X39" s="196"/>
      <c r="Y39" s="181" t="s">
        <v>3</v>
      </c>
      <c r="Z39" s="197" t="s">
        <v>38</v>
      </c>
      <c r="AA39" s="197"/>
      <c r="AB39" s="185" t="s">
        <v>37</v>
      </c>
      <c r="AC39" s="192" t="s">
        <v>150</v>
      </c>
      <c r="AD39" s="193"/>
      <c r="AE39" s="171" t="s">
        <v>48</v>
      </c>
    </row>
    <row r="40" spans="1:31" ht="16.5" customHeight="1" thickTop="1" thickBot="1" x14ac:dyDescent="0.3">
      <c r="A40" s="178"/>
      <c r="B40" s="180"/>
      <c r="C40" s="19" t="s">
        <v>4</v>
      </c>
      <c r="D40" s="19" t="s">
        <v>5</v>
      </c>
      <c r="E40" s="182"/>
      <c r="F40" s="78" t="s">
        <v>197</v>
      </c>
      <c r="G40" s="78" t="s">
        <v>198</v>
      </c>
      <c r="H40" s="186"/>
      <c r="I40" s="80" t="s">
        <v>197</v>
      </c>
      <c r="J40" s="79" t="s">
        <v>198</v>
      </c>
      <c r="K40" s="173"/>
      <c r="L40" s="167"/>
      <c r="M40" s="169"/>
      <c r="N40" s="169"/>
      <c r="O40" s="169"/>
      <c r="P40" s="169"/>
      <c r="Q40" s="169"/>
      <c r="S40" s="178"/>
      <c r="T40" s="180"/>
      <c r="U40" s="28" t="s">
        <v>44</v>
      </c>
      <c r="V40" s="19" t="s">
        <v>4</v>
      </c>
      <c r="W40" s="29" t="s">
        <v>45</v>
      </c>
      <c r="X40" s="19" t="s">
        <v>5</v>
      </c>
      <c r="Y40" s="182"/>
      <c r="Z40" s="78" t="s">
        <v>197</v>
      </c>
      <c r="AA40" s="126" t="s">
        <v>198</v>
      </c>
      <c r="AB40" s="186"/>
      <c r="AC40" s="79" t="s">
        <v>197</v>
      </c>
      <c r="AD40" s="80" t="s">
        <v>198</v>
      </c>
      <c r="AE40" s="172"/>
    </row>
    <row r="41" spans="1:31" ht="16.5" thickTop="1" thickBot="1" x14ac:dyDescent="0.3">
      <c r="A41" s="30">
        <v>1</v>
      </c>
      <c r="B41" s="1" t="s">
        <v>6</v>
      </c>
      <c r="C41" s="2">
        <v>35</v>
      </c>
      <c r="D41" s="2">
        <v>11</v>
      </c>
      <c r="E41" s="20">
        <f>C41*5+D41*9</f>
        <v>274</v>
      </c>
      <c r="F41" s="44">
        <f>'liczba dni zwłoki'!$E$5</f>
        <v>455</v>
      </c>
      <c r="G41" s="44">
        <f>'liczba dni zwłoki'!$F$5</f>
        <v>132</v>
      </c>
      <c r="H41" s="47">
        <f>ROUND(((E41*0.1*F41)/365)+((E41*0.08*G41)/365),0)</f>
        <v>42</v>
      </c>
      <c r="I41" s="45">
        <f>'liczba dni zwłoki'!$H$5</f>
        <v>323</v>
      </c>
      <c r="J41" s="45">
        <f>'liczba dni zwłoki'!$I$5</f>
        <v>130</v>
      </c>
      <c r="K41" s="46">
        <f>ROUND((((E41*0.1*I41)/365)+((E41*0.08*J41)/365)),0)</f>
        <v>32</v>
      </c>
      <c r="L41" s="156">
        <f>(E41+K41)/E41</f>
        <v>1.1167883211678833</v>
      </c>
      <c r="M41" s="157">
        <f>E41/L41</f>
        <v>245.34640522875816</v>
      </c>
      <c r="N41" s="158">
        <f>E41-M41</f>
        <v>28.653594771241842</v>
      </c>
      <c r="O41" s="158">
        <f>M41+N41</f>
        <v>274</v>
      </c>
      <c r="P41" s="158">
        <f>O41</f>
        <v>274</v>
      </c>
      <c r="Q41" s="158"/>
      <c r="S41" s="30">
        <v>11</v>
      </c>
      <c r="T41" s="1" t="s">
        <v>39</v>
      </c>
      <c r="U41" s="122">
        <v>36</v>
      </c>
      <c r="V41" s="81">
        <v>0</v>
      </c>
      <c r="W41" s="122">
        <v>10</v>
      </c>
      <c r="X41" s="82">
        <v>0</v>
      </c>
      <c r="Y41" s="20">
        <f>U41*6+V41*5+W41*10+X41*9</f>
        <v>316</v>
      </c>
      <c r="Z41" s="44">
        <f>'liczba dni zwłoki'!$E$15</f>
        <v>149</v>
      </c>
      <c r="AA41" s="44">
        <f>'liczba dni zwłoki'!$F$15</f>
        <v>132</v>
      </c>
      <c r="AB41" s="43">
        <f>ROUND((((Y41*0.1*Z41)/365)+((Y41*0.08*AA41)/365)),0)</f>
        <v>22</v>
      </c>
      <c r="AC41" s="45">
        <f>'liczba dni zwłoki'!$H$15</f>
        <v>106</v>
      </c>
      <c r="AD41" s="45">
        <f>'liczba dni zwłoki'!$I$15</f>
        <v>130</v>
      </c>
      <c r="AE41" s="45">
        <f>ROUND((((Y41*0.1*AC41)/365)+((Y41*0.08*AD41)/365)),0)</f>
        <v>18</v>
      </c>
    </row>
    <row r="42" spans="1:31" ht="16.5" thickTop="1" thickBot="1" x14ac:dyDescent="0.3">
      <c r="A42" s="30">
        <v>2</v>
      </c>
      <c r="B42" s="1" t="s">
        <v>7</v>
      </c>
      <c r="C42" s="2">
        <v>35</v>
      </c>
      <c r="D42" s="2">
        <v>11</v>
      </c>
      <c r="E42" s="20">
        <f>+C42*5+D42*9</f>
        <v>274</v>
      </c>
      <c r="F42" s="44">
        <f>'liczba dni zwłoki'!$E$6</f>
        <v>422</v>
      </c>
      <c r="G42" s="44">
        <f>'liczba dni zwłoki'!$F$6</f>
        <v>132</v>
      </c>
      <c r="H42" s="47">
        <f t="shared" ref="H42:H50" si="24">ROUND(((E42*0.1*F42)/365)+((E42*0.08*G42)/365),0)</f>
        <v>40</v>
      </c>
      <c r="I42" s="45">
        <f>'liczba dni zwłoki'!$H$6</f>
        <v>290</v>
      </c>
      <c r="J42" s="45">
        <f>'liczba dni zwłoki'!$I$6</f>
        <v>130</v>
      </c>
      <c r="K42" s="46">
        <f t="shared" ref="K42:K50" si="25">ROUND((((E42*0.1*I42)/365)+((E42*0.08*J42)/365)),0)</f>
        <v>30</v>
      </c>
      <c r="L42" s="156">
        <f t="shared" ref="L42:L45" si="26">(E42+K42)/E42</f>
        <v>1.1094890510948905</v>
      </c>
      <c r="M42" s="157">
        <f t="shared" ref="M42:M49" si="27">E42/L42</f>
        <v>246.96052631578948</v>
      </c>
      <c r="N42" s="158">
        <f t="shared" ref="N42:N51" si="28">E42-M42</f>
        <v>27.03947368421052</v>
      </c>
      <c r="O42" s="158">
        <f t="shared" ref="O42:O51" si="29">M42+N42</f>
        <v>274</v>
      </c>
      <c r="P42" s="158">
        <f t="shared" ref="P42:P49" si="30">O42</f>
        <v>274</v>
      </c>
      <c r="Q42" s="158"/>
      <c r="S42" s="30">
        <v>12</v>
      </c>
      <c r="T42" s="1" t="s">
        <v>40</v>
      </c>
      <c r="U42" s="122">
        <v>36</v>
      </c>
      <c r="V42" s="81">
        <v>0</v>
      </c>
      <c r="W42" s="122">
        <v>10</v>
      </c>
      <c r="X42" s="82">
        <v>0</v>
      </c>
      <c r="Y42" s="20">
        <f t="shared" ref="Y42:Y49" si="31">U42*6+V42*5+W42*10+X42*9</f>
        <v>316</v>
      </c>
      <c r="Z42" s="44">
        <f>'liczba dni zwłoki'!$E$16</f>
        <v>120</v>
      </c>
      <c r="AA42" s="44">
        <f>'liczba dni zwłoki'!$F$16</f>
        <v>132</v>
      </c>
      <c r="AB42" s="43">
        <f t="shared" ref="AB42:AB46" si="32">ROUND((((Y42*0.1*Z42)/365)+((Y42*0.08*AA42)/365)),0)</f>
        <v>20</v>
      </c>
      <c r="AC42" s="45">
        <f>'liczba dni zwłoki'!$H$16</f>
        <v>77</v>
      </c>
      <c r="AD42" s="45">
        <f>'liczba dni zwłoki'!$I$16</f>
        <v>130</v>
      </c>
      <c r="AE42" s="45">
        <f t="shared" ref="AE42:AE46" si="33">ROUND((((Y42*0.1*AC42)/365)+((Y42*0.08*AD42)/365)),0)</f>
        <v>16</v>
      </c>
    </row>
    <row r="43" spans="1:31" ht="16.5" thickTop="1" thickBot="1" x14ac:dyDescent="0.3">
      <c r="A43" s="30">
        <v>3</v>
      </c>
      <c r="B43" s="1" t="s">
        <v>8</v>
      </c>
      <c r="C43" s="2">
        <v>35</v>
      </c>
      <c r="D43" s="2">
        <v>11</v>
      </c>
      <c r="E43" s="20">
        <f>C43*5+D43*9</f>
        <v>274</v>
      </c>
      <c r="F43" s="44">
        <f>'liczba dni zwłoki'!$E$7</f>
        <v>393</v>
      </c>
      <c r="G43" s="44">
        <f>'liczba dni zwłoki'!$F$7</f>
        <v>132</v>
      </c>
      <c r="H43" s="47">
        <f t="shared" si="24"/>
        <v>37</v>
      </c>
      <c r="I43" s="45">
        <f>'liczba dni zwłoki'!$H$7</f>
        <v>261</v>
      </c>
      <c r="J43" s="45">
        <f>'liczba dni zwłoki'!$I$7</f>
        <v>130</v>
      </c>
      <c r="K43" s="46">
        <f t="shared" si="25"/>
        <v>27</v>
      </c>
      <c r="L43" s="156">
        <f t="shared" si="26"/>
        <v>1.0985401459854014</v>
      </c>
      <c r="M43" s="157">
        <f t="shared" si="27"/>
        <v>249.42192691029902</v>
      </c>
      <c r="N43" s="158">
        <f t="shared" si="28"/>
        <v>24.578073089700979</v>
      </c>
      <c r="O43" s="158">
        <f t="shared" si="29"/>
        <v>274</v>
      </c>
      <c r="P43" s="158">
        <f t="shared" si="30"/>
        <v>274</v>
      </c>
      <c r="Q43" s="158"/>
      <c r="S43" s="30">
        <v>13</v>
      </c>
      <c r="T43" s="1" t="s">
        <v>41</v>
      </c>
      <c r="U43" s="122">
        <v>36</v>
      </c>
      <c r="V43" s="81">
        <v>0</v>
      </c>
      <c r="W43" s="122">
        <v>10</v>
      </c>
      <c r="X43" s="82">
        <v>0</v>
      </c>
      <c r="Y43" s="20">
        <f t="shared" si="31"/>
        <v>316</v>
      </c>
      <c r="Z43" s="44">
        <f>'liczba dni zwłoki'!$E$17</f>
        <v>90</v>
      </c>
      <c r="AA43" s="44">
        <f>'liczba dni zwłoki'!$F$17</f>
        <v>132</v>
      </c>
      <c r="AB43" s="43">
        <f t="shared" si="32"/>
        <v>17</v>
      </c>
      <c r="AC43" s="45">
        <f>'liczba dni zwłoki'!$H$17</f>
        <v>47</v>
      </c>
      <c r="AD43" s="45">
        <f>'liczba dni zwłoki'!$I$17</f>
        <v>130</v>
      </c>
      <c r="AE43" s="45">
        <f t="shared" si="33"/>
        <v>13</v>
      </c>
    </row>
    <row r="44" spans="1:31" ht="16.5" thickTop="1" thickBot="1" x14ac:dyDescent="0.3">
      <c r="A44" s="30">
        <v>4</v>
      </c>
      <c r="B44" s="1" t="s">
        <v>9</v>
      </c>
      <c r="C44" s="2">
        <v>35</v>
      </c>
      <c r="D44" s="2">
        <v>11</v>
      </c>
      <c r="E44" s="20">
        <f>C44*5+D44*9</f>
        <v>274</v>
      </c>
      <c r="F44" s="44">
        <f>'liczba dni zwłoki'!$E$8</f>
        <v>363</v>
      </c>
      <c r="G44" s="44">
        <f>'liczba dni zwłoki'!$F$8</f>
        <v>132</v>
      </c>
      <c r="H44" s="47">
        <f t="shared" si="24"/>
        <v>35</v>
      </c>
      <c r="I44" s="45">
        <f>'liczba dni zwłoki'!$H$8</f>
        <v>231</v>
      </c>
      <c r="J44" s="45">
        <f>'liczba dni zwłoki'!$I$8</f>
        <v>130</v>
      </c>
      <c r="K44" s="46">
        <f t="shared" si="25"/>
        <v>25</v>
      </c>
      <c r="L44" s="156">
        <f t="shared" si="26"/>
        <v>1.0912408759124088</v>
      </c>
      <c r="M44" s="157">
        <f t="shared" si="27"/>
        <v>251.09030100334448</v>
      </c>
      <c r="N44" s="158">
        <f t="shared" si="28"/>
        <v>22.909698996655521</v>
      </c>
      <c r="O44" s="158">
        <f t="shared" si="29"/>
        <v>274</v>
      </c>
      <c r="P44" s="158">
        <f t="shared" si="30"/>
        <v>274</v>
      </c>
      <c r="Q44" s="158"/>
      <c r="S44" s="30">
        <v>14</v>
      </c>
      <c r="T44" s="1" t="s">
        <v>42</v>
      </c>
      <c r="U44" s="122">
        <v>36</v>
      </c>
      <c r="V44" s="81">
        <v>0</v>
      </c>
      <c r="W44" s="122">
        <v>10</v>
      </c>
      <c r="X44" s="82">
        <v>0</v>
      </c>
      <c r="Y44" s="20">
        <f t="shared" si="31"/>
        <v>316</v>
      </c>
      <c r="Z44" s="44">
        <f>'liczba dni zwłoki'!$E$18</f>
        <v>58</v>
      </c>
      <c r="AA44" s="44">
        <f>'liczba dni zwłoki'!$F$18</f>
        <v>132</v>
      </c>
      <c r="AB44" s="43">
        <f t="shared" si="32"/>
        <v>14</v>
      </c>
      <c r="AC44" s="45">
        <f>'liczba dni zwłoki'!$H$18</f>
        <v>15</v>
      </c>
      <c r="AD44" s="45">
        <f>'liczba dni zwłoki'!$I$18</f>
        <v>130</v>
      </c>
      <c r="AE44" s="45">
        <f t="shared" si="33"/>
        <v>10</v>
      </c>
    </row>
    <row r="45" spans="1:31" ht="16.5" thickTop="1" thickBot="1" x14ac:dyDescent="0.3">
      <c r="A45" s="30">
        <v>5</v>
      </c>
      <c r="B45" s="1" t="s">
        <v>10</v>
      </c>
      <c r="C45" s="2">
        <v>35</v>
      </c>
      <c r="D45" s="2">
        <v>11</v>
      </c>
      <c r="E45" s="20">
        <f t="shared" ref="E45:E50" si="34">C45*5+D45*9</f>
        <v>274</v>
      </c>
      <c r="F45" s="44">
        <f>'liczba dni zwłoki'!$E$9</f>
        <v>330</v>
      </c>
      <c r="G45" s="44">
        <f>'liczba dni zwłoki'!$F$9</f>
        <v>132</v>
      </c>
      <c r="H45" s="47">
        <f t="shared" si="24"/>
        <v>33</v>
      </c>
      <c r="I45" s="45">
        <f>'liczba dni zwłoki'!$H$9</f>
        <v>198</v>
      </c>
      <c r="J45" s="45">
        <f>'liczba dni zwłoki'!$I$9</f>
        <v>130</v>
      </c>
      <c r="K45" s="46">
        <f t="shared" si="25"/>
        <v>23</v>
      </c>
      <c r="L45" s="156">
        <f t="shared" si="26"/>
        <v>1.083941605839416</v>
      </c>
      <c r="M45" s="157">
        <f t="shared" si="27"/>
        <v>252.7811447811448</v>
      </c>
      <c r="N45" s="158">
        <f t="shared" si="28"/>
        <v>21.218855218855197</v>
      </c>
      <c r="O45" s="158">
        <f t="shared" si="29"/>
        <v>274</v>
      </c>
      <c r="P45" s="158">
        <f t="shared" si="30"/>
        <v>274</v>
      </c>
      <c r="Q45" s="158"/>
      <c r="S45" s="30">
        <v>15</v>
      </c>
      <c r="T45" s="1" t="s">
        <v>43</v>
      </c>
      <c r="U45" s="122">
        <v>36</v>
      </c>
      <c r="V45" s="81">
        <v>0</v>
      </c>
      <c r="W45" s="122">
        <v>10</v>
      </c>
      <c r="X45" s="82">
        <v>0</v>
      </c>
      <c r="Y45" s="20">
        <f t="shared" si="31"/>
        <v>316</v>
      </c>
      <c r="Z45" s="44">
        <f>'liczba dni zwłoki'!$E$19</f>
        <v>28</v>
      </c>
      <c r="AA45" s="44">
        <f>'liczba dni zwłoki'!$F$19</f>
        <v>132</v>
      </c>
      <c r="AB45" s="43">
        <f t="shared" si="32"/>
        <v>12</v>
      </c>
      <c r="AC45" s="45">
        <f>'liczba dni zwłoki'!$H$19</f>
        <v>0</v>
      </c>
      <c r="AD45" s="45">
        <f>'liczba dni zwłoki'!$I$19</f>
        <v>130</v>
      </c>
      <c r="AE45" s="45">
        <f t="shared" si="33"/>
        <v>9</v>
      </c>
    </row>
    <row r="46" spans="1:31" ht="16.5" thickTop="1" thickBot="1" x14ac:dyDescent="0.3">
      <c r="A46" s="30">
        <v>6</v>
      </c>
      <c r="B46" s="1" t="s">
        <v>11</v>
      </c>
      <c r="C46" s="2">
        <v>35</v>
      </c>
      <c r="D46" s="2">
        <v>11</v>
      </c>
      <c r="E46" s="20">
        <f t="shared" si="34"/>
        <v>274</v>
      </c>
      <c r="F46" s="44">
        <f>'liczba dni zwłoki'!$E$10</f>
        <v>302</v>
      </c>
      <c r="G46" s="44">
        <f>'liczba dni zwłoki'!$F$10</f>
        <v>132</v>
      </c>
      <c r="H46" s="47">
        <f t="shared" si="24"/>
        <v>31</v>
      </c>
      <c r="I46" s="45">
        <f>'liczba dni zwłoki'!$H$10</f>
        <v>170</v>
      </c>
      <c r="J46" s="45">
        <f>'liczba dni zwłoki'!$I$10</f>
        <v>130</v>
      </c>
      <c r="K46" s="46">
        <f t="shared" si="25"/>
        <v>21</v>
      </c>
      <c r="L46" s="156">
        <f>(E46+K46)/E46</f>
        <v>1.0766423357664234</v>
      </c>
      <c r="M46" s="157">
        <f t="shared" si="27"/>
        <v>254.49491525423727</v>
      </c>
      <c r="N46" s="158">
        <f t="shared" si="28"/>
        <v>19.50508474576273</v>
      </c>
      <c r="O46" s="158">
        <f t="shared" si="29"/>
        <v>274</v>
      </c>
      <c r="P46" s="158">
        <f t="shared" si="30"/>
        <v>274</v>
      </c>
      <c r="Q46" s="158"/>
      <c r="S46" s="30">
        <v>16</v>
      </c>
      <c r="T46" s="1" t="s">
        <v>188</v>
      </c>
      <c r="U46" s="122">
        <v>36</v>
      </c>
      <c r="V46" s="81">
        <v>0</v>
      </c>
      <c r="W46" s="122">
        <v>10</v>
      </c>
      <c r="X46" s="82">
        <v>0</v>
      </c>
      <c r="Y46" s="20">
        <f t="shared" si="31"/>
        <v>316</v>
      </c>
      <c r="Z46" s="44">
        <f>'liczba dni zwłoki'!$E$20</f>
        <v>0</v>
      </c>
      <c r="AA46" s="44">
        <f>'liczba dni zwłoki'!$F$20</f>
        <v>130</v>
      </c>
      <c r="AB46" s="43">
        <f t="shared" si="32"/>
        <v>9</v>
      </c>
      <c r="AC46" s="45">
        <f>'liczba dni zwłoki'!$H$20</f>
        <v>0</v>
      </c>
      <c r="AD46" s="45">
        <f>'liczba dni zwłoki'!$I$20</f>
        <v>129</v>
      </c>
      <c r="AE46" s="45">
        <f t="shared" si="33"/>
        <v>9</v>
      </c>
    </row>
    <row r="47" spans="1:31" ht="16.5" thickTop="1" thickBot="1" x14ac:dyDescent="0.3">
      <c r="A47" s="30">
        <v>7</v>
      </c>
      <c r="B47" s="1" t="s">
        <v>12</v>
      </c>
      <c r="C47" s="2">
        <v>35</v>
      </c>
      <c r="D47" s="2">
        <v>11</v>
      </c>
      <c r="E47" s="20">
        <f t="shared" si="34"/>
        <v>274</v>
      </c>
      <c r="F47" s="44">
        <f>'liczba dni zwłoki'!$E$11</f>
        <v>271</v>
      </c>
      <c r="G47" s="44">
        <f>'liczba dni zwłoki'!$F$11</f>
        <v>132</v>
      </c>
      <c r="H47" s="47">
        <f t="shared" si="24"/>
        <v>28</v>
      </c>
      <c r="I47" s="45">
        <f>'liczba dni zwłoki'!$H$11</f>
        <v>144</v>
      </c>
      <c r="J47" s="45">
        <f>'liczba dni zwłoki'!$I$11</f>
        <v>130</v>
      </c>
      <c r="K47" s="46">
        <f t="shared" si="25"/>
        <v>19</v>
      </c>
      <c r="L47" s="156">
        <f t="shared" ref="L47:L50" si="35">(E47+K47)/E47</f>
        <v>1.0693430656934306</v>
      </c>
      <c r="M47" s="157">
        <f t="shared" si="27"/>
        <v>256.23208191126281</v>
      </c>
      <c r="N47" s="158">
        <f t="shared" si="28"/>
        <v>17.76791808873719</v>
      </c>
      <c r="O47" s="158">
        <f t="shared" si="29"/>
        <v>274</v>
      </c>
      <c r="P47" s="158">
        <f t="shared" si="30"/>
        <v>274</v>
      </c>
      <c r="Q47" s="158"/>
      <c r="S47" s="30">
        <v>17</v>
      </c>
      <c r="T47" s="1" t="s">
        <v>189</v>
      </c>
      <c r="U47" s="122">
        <v>36</v>
      </c>
      <c r="V47" s="81">
        <v>0</v>
      </c>
      <c r="W47" s="122">
        <v>10</v>
      </c>
      <c r="X47" s="82">
        <v>0</v>
      </c>
      <c r="Y47" s="20">
        <f t="shared" si="31"/>
        <v>316</v>
      </c>
      <c r="Z47" s="44">
        <f>'liczba dni zwłoki'!$E$21</f>
        <v>0</v>
      </c>
      <c r="AA47" s="44">
        <f>'liczba dni zwłoki'!$F$21</f>
        <v>99</v>
      </c>
      <c r="AB47" s="43">
        <v>0</v>
      </c>
      <c r="AC47" s="45">
        <f>'liczba dni zwłoki'!$H$21</f>
        <v>0</v>
      </c>
      <c r="AD47" s="45">
        <f>'liczba dni zwłoki'!$I$21</f>
        <v>99</v>
      </c>
      <c r="AE47" s="45">
        <v>0</v>
      </c>
    </row>
    <row r="48" spans="1:31" ht="16.5" thickTop="1" thickBot="1" x14ac:dyDescent="0.3">
      <c r="A48" s="30">
        <v>8</v>
      </c>
      <c r="B48" s="1" t="s">
        <v>13</v>
      </c>
      <c r="C48" s="2">
        <v>35</v>
      </c>
      <c r="D48" s="2">
        <v>11</v>
      </c>
      <c r="E48" s="20">
        <f t="shared" si="34"/>
        <v>274</v>
      </c>
      <c r="F48" s="44">
        <f>'liczba dni zwłoki'!$E$12</f>
        <v>240</v>
      </c>
      <c r="G48" s="44">
        <f>'liczba dni zwłoki'!$F$12</f>
        <v>132</v>
      </c>
      <c r="H48" s="47">
        <f t="shared" si="24"/>
        <v>26</v>
      </c>
      <c r="I48" s="45">
        <f>'liczba dni zwłoki'!$H$12</f>
        <v>144</v>
      </c>
      <c r="J48" s="45">
        <f>'liczba dni zwłoki'!$I$12</f>
        <v>130</v>
      </c>
      <c r="K48" s="46">
        <f t="shared" si="25"/>
        <v>19</v>
      </c>
      <c r="L48" s="156">
        <f t="shared" si="35"/>
        <v>1.0693430656934306</v>
      </c>
      <c r="M48" s="157">
        <f t="shared" si="27"/>
        <v>256.23208191126281</v>
      </c>
      <c r="N48" s="158">
        <f t="shared" si="28"/>
        <v>17.76791808873719</v>
      </c>
      <c r="O48" s="158">
        <f t="shared" si="29"/>
        <v>274</v>
      </c>
      <c r="P48" s="158">
        <f t="shared" si="30"/>
        <v>274</v>
      </c>
      <c r="Q48" s="158"/>
      <c r="S48" s="30">
        <v>18</v>
      </c>
      <c r="T48" s="1" t="s">
        <v>190</v>
      </c>
      <c r="U48" s="122">
        <v>36</v>
      </c>
      <c r="V48" s="81">
        <v>0</v>
      </c>
      <c r="W48" s="122">
        <v>10</v>
      </c>
      <c r="X48" s="82">
        <v>0</v>
      </c>
      <c r="Y48" s="20">
        <f t="shared" si="31"/>
        <v>316</v>
      </c>
      <c r="Z48" s="44">
        <f>'liczba dni zwłoki'!$E$22</f>
        <v>0</v>
      </c>
      <c r="AA48" s="44">
        <f>'liczba dni zwłoki'!$F$22</f>
        <v>69</v>
      </c>
      <c r="AB48" s="43">
        <v>0</v>
      </c>
      <c r="AC48" s="45">
        <f>'liczba dni zwłoki'!$H$22</f>
        <v>0</v>
      </c>
      <c r="AD48" s="45">
        <f>'liczba dni zwłoki'!$I$22</f>
        <v>69</v>
      </c>
      <c r="AE48" s="45">
        <v>0</v>
      </c>
    </row>
    <row r="49" spans="1:31" ht="16.5" thickTop="1" thickBot="1" x14ac:dyDescent="0.3">
      <c r="A49" s="30">
        <v>9</v>
      </c>
      <c r="B49" s="1" t="s">
        <v>14</v>
      </c>
      <c r="C49" s="2">
        <v>35</v>
      </c>
      <c r="D49" s="2">
        <v>11</v>
      </c>
      <c r="E49" s="20">
        <f t="shared" si="34"/>
        <v>274</v>
      </c>
      <c r="F49" s="44">
        <f>'liczba dni zwłoki'!$E$13</f>
        <v>212</v>
      </c>
      <c r="G49" s="44">
        <f>'liczba dni zwłoki'!$F$13</f>
        <v>132</v>
      </c>
      <c r="H49" s="47">
        <f t="shared" si="24"/>
        <v>24</v>
      </c>
      <c r="I49" s="45">
        <f>'liczba dni zwłoki'!$H$13</f>
        <v>144</v>
      </c>
      <c r="J49" s="45">
        <f>'liczba dni zwłoki'!$I$13</f>
        <v>130</v>
      </c>
      <c r="K49" s="46">
        <f t="shared" si="25"/>
        <v>19</v>
      </c>
      <c r="L49" s="156">
        <f t="shared" si="35"/>
        <v>1.0693430656934306</v>
      </c>
      <c r="M49" s="157">
        <f t="shared" si="27"/>
        <v>256.23208191126281</v>
      </c>
      <c r="N49" s="158">
        <f t="shared" si="28"/>
        <v>17.76791808873719</v>
      </c>
      <c r="O49" s="158">
        <f t="shared" si="29"/>
        <v>274</v>
      </c>
      <c r="P49" s="158">
        <f t="shared" si="30"/>
        <v>274</v>
      </c>
      <c r="Q49" s="158"/>
      <c r="S49" s="30">
        <v>19</v>
      </c>
      <c r="T49" s="1" t="s">
        <v>240</v>
      </c>
      <c r="U49" s="17">
        <v>36</v>
      </c>
      <c r="V49" s="17">
        <v>0</v>
      </c>
      <c r="W49" s="2">
        <v>10</v>
      </c>
      <c r="X49" s="2">
        <v>0</v>
      </c>
      <c r="Y49" s="20">
        <f t="shared" si="31"/>
        <v>316</v>
      </c>
      <c r="Z49" s="44">
        <f>'liczba dni zwłoki'!$E$23</f>
        <v>0</v>
      </c>
      <c r="AA49" s="44">
        <f>'liczba dni zwłoki'!$F$23</f>
        <v>36</v>
      </c>
      <c r="AB49" s="43">
        <v>0</v>
      </c>
      <c r="AC49" s="45">
        <f>'liczba dni zwłoki'!$H$23</f>
        <v>0</v>
      </c>
      <c r="AD49" s="45">
        <f>'liczba dni zwłoki'!$I$23</f>
        <v>36</v>
      </c>
      <c r="AE49" s="45">
        <v>0</v>
      </c>
    </row>
    <row r="50" spans="1:31" ht="16.5" thickTop="1" thickBot="1" x14ac:dyDescent="0.3">
      <c r="A50" s="30">
        <v>10</v>
      </c>
      <c r="B50" s="1" t="s">
        <v>36</v>
      </c>
      <c r="C50" s="2">
        <v>36</v>
      </c>
      <c r="D50" s="22">
        <v>10</v>
      </c>
      <c r="E50" s="23">
        <f t="shared" si="34"/>
        <v>270</v>
      </c>
      <c r="F50" s="44">
        <f>'liczba dni zwłoki'!$E$14</f>
        <v>181</v>
      </c>
      <c r="G50" s="44">
        <f>'liczba dni zwłoki'!$F$14</f>
        <v>132</v>
      </c>
      <c r="H50" s="47">
        <f t="shared" si="24"/>
        <v>21</v>
      </c>
      <c r="I50" s="45">
        <f>'liczba dni zwłoki'!$H$14</f>
        <v>138</v>
      </c>
      <c r="J50" s="45">
        <f>'liczba dni zwłoki'!$I$14</f>
        <v>130</v>
      </c>
      <c r="K50" s="46">
        <f t="shared" si="25"/>
        <v>18</v>
      </c>
      <c r="L50" s="156">
        <f t="shared" si="35"/>
        <v>1.0666666666666667</v>
      </c>
      <c r="M50" s="160">
        <f>274/L50</f>
        <v>256.875</v>
      </c>
      <c r="N50" s="161">
        <f>274-M50</f>
        <v>17.125</v>
      </c>
      <c r="O50" s="161">
        <f>M50+N50</f>
        <v>274</v>
      </c>
      <c r="P50" s="161">
        <f>O50-Q50</f>
        <v>63.666465227361641</v>
      </c>
      <c r="Q50" s="161">
        <f>N51</f>
        <v>210.33353477263836</v>
      </c>
      <c r="X50" s="24" t="s">
        <v>47</v>
      </c>
      <c r="Y50" s="33">
        <f>SUM(Y41:Y49)</f>
        <v>2844</v>
      </c>
      <c r="Z50" s="33"/>
      <c r="AA50" s="33"/>
      <c r="AB50" s="34">
        <f>SUM(AB41:AB49)</f>
        <v>94</v>
      </c>
      <c r="AC50" s="34"/>
      <c r="AD50" s="34"/>
      <c r="AE50" s="34">
        <f>SUM(AE41:AE49)</f>
        <v>75</v>
      </c>
    </row>
    <row r="51" spans="1:31" ht="16.5" thickTop="1" thickBot="1" x14ac:dyDescent="0.3">
      <c r="A51" s="12"/>
      <c r="B51" s="13"/>
      <c r="C51" s="14"/>
      <c r="D51" s="24" t="s">
        <v>47</v>
      </c>
      <c r="E51" s="35">
        <f>SUM(E41:E50)</f>
        <v>2736</v>
      </c>
      <c r="F51" s="35"/>
      <c r="G51" s="35"/>
      <c r="H51" s="25">
        <f>SUM(H41:H50)</f>
        <v>317</v>
      </c>
      <c r="I51" s="25"/>
      <c r="J51" s="25"/>
      <c r="K51" s="25">
        <f t="shared" ref="K51" si="36">SUM(K41:K50)</f>
        <v>233</v>
      </c>
      <c r="L51" s="155"/>
      <c r="M51" s="159">
        <f>SUM(M41:M50)</f>
        <v>2525.6664652273616</v>
      </c>
      <c r="N51" s="159">
        <f t="shared" si="28"/>
        <v>210.33353477263836</v>
      </c>
      <c r="O51" s="159">
        <f t="shared" si="29"/>
        <v>2736</v>
      </c>
      <c r="P51" s="159">
        <f>SUM(P41:P50)</f>
        <v>2529.6664652273616</v>
      </c>
      <c r="Q51" s="159">
        <f>SUM(Q41:Q50)</f>
        <v>210.33353477263836</v>
      </c>
    </row>
    <row r="52" spans="1:31" ht="15.75" thickTop="1" x14ac:dyDescent="0.25"/>
  </sheetData>
  <mergeCells count="84">
    <mergeCell ref="H39:H40"/>
    <mergeCell ref="F5:G5"/>
    <mergeCell ref="I21:K21"/>
    <mergeCell ref="I38:K38"/>
    <mergeCell ref="K22:K23"/>
    <mergeCell ref="K39:K40"/>
    <mergeCell ref="Z4:AB4"/>
    <mergeCell ref="S5:S6"/>
    <mergeCell ref="T5:T6"/>
    <mergeCell ref="Z21:AB21"/>
    <mergeCell ref="A19:K19"/>
    <mergeCell ref="Z5:AA5"/>
    <mergeCell ref="F21:H21"/>
    <mergeCell ref="K5:K6"/>
    <mergeCell ref="E5:E6"/>
    <mergeCell ref="F4:H4"/>
    <mergeCell ref="H5:H6"/>
    <mergeCell ref="I4:K4"/>
    <mergeCell ref="L5:L6"/>
    <mergeCell ref="M5:M6"/>
    <mergeCell ref="N5:N6"/>
    <mergeCell ref="O5:O6"/>
    <mergeCell ref="T22:T23"/>
    <mergeCell ref="AB5:AB6"/>
    <mergeCell ref="AB39:AB40"/>
    <mergeCell ref="S22:S23"/>
    <mergeCell ref="Z38:AB38"/>
    <mergeCell ref="S39:S40"/>
    <mergeCell ref="T39:T40"/>
    <mergeCell ref="U39:X39"/>
    <mergeCell ref="Y39:Y40"/>
    <mergeCell ref="U22:X22"/>
    <mergeCell ref="Y22:Y23"/>
    <mergeCell ref="AB22:AB23"/>
    <mergeCell ref="U5:X5"/>
    <mergeCell ref="Y5:Y6"/>
    <mergeCell ref="Z22:AA22"/>
    <mergeCell ref="Z39:AA39"/>
    <mergeCell ref="A2:K2"/>
    <mergeCell ref="A39:A40"/>
    <mergeCell ref="B39:B40"/>
    <mergeCell ref="C39:D39"/>
    <mergeCell ref="E39:E40"/>
    <mergeCell ref="E22:E23"/>
    <mergeCell ref="A22:A23"/>
    <mergeCell ref="B22:B23"/>
    <mergeCell ref="C22:D22"/>
    <mergeCell ref="I5:J5"/>
    <mergeCell ref="F22:G22"/>
    <mergeCell ref="I22:J22"/>
    <mergeCell ref="F39:G39"/>
    <mergeCell ref="I39:J39"/>
    <mergeCell ref="H22:H23"/>
    <mergeCell ref="F38:H38"/>
    <mergeCell ref="S2:AE2"/>
    <mergeCell ref="A36:K36"/>
    <mergeCell ref="S36:AE36"/>
    <mergeCell ref="AE39:AE40"/>
    <mergeCell ref="AC5:AD5"/>
    <mergeCell ref="AC22:AD22"/>
    <mergeCell ref="AC39:AD39"/>
    <mergeCell ref="AC4:AE4"/>
    <mergeCell ref="AC21:AE21"/>
    <mergeCell ref="AC38:AE38"/>
    <mergeCell ref="AE5:AE6"/>
    <mergeCell ref="AE22:AE23"/>
    <mergeCell ref="S19:AE19"/>
    <mergeCell ref="A5:A6"/>
    <mergeCell ref="B5:B6"/>
    <mergeCell ref="C5:D5"/>
    <mergeCell ref="P5:P6"/>
    <mergeCell ref="Q5:Q6"/>
    <mergeCell ref="L22:L23"/>
    <mergeCell ref="M22:M23"/>
    <mergeCell ref="N22:N23"/>
    <mergeCell ref="O22:O23"/>
    <mergeCell ref="P22:P23"/>
    <mergeCell ref="Q22:Q23"/>
    <mergeCell ref="Q39:Q40"/>
    <mergeCell ref="L39:L40"/>
    <mergeCell ref="M39:M40"/>
    <mergeCell ref="N39:N40"/>
    <mergeCell ref="O39:O40"/>
    <mergeCell ref="P39:P40"/>
  </mergeCells>
  <phoneticPr fontId="2" type="noConversion"/>
  <pageMargins left="0.70866141732283472" right="0.70866141732283472" top="1.9291338582677167" bottom="1.7322834645669292" header="0.31496062992125984" footer="0.31496062992125984"/>
  <pageSetup paperSize="9" scale="46" fitToHeight="0" orientation="landscape" horizontalDpi="4294967293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E52"/>
  <sheetViews>
    <sheetView topLeftCell="G28" zoomScaleNormal="100" workbookViewId="0">
      <selection activeCell="L39" sqref="L39:Q51"/>
    </sheetView>
  </sheetViews>
  <sheetFormatPr defaultRowHeight="15" x14ac:dyDescent="0.25"/>
  <cols>
    <col min="1" max="1" width="3" bestFit="1" customWidth="1"/>
    <col min="2" max="2" width="15.7109375" bestFit="1" customWidth="1"/>
    <col min="3" max="3" width="10.5703125" customWidth="1"/>
    <col min="4" max="4" width="10.42578125" customWidth="1"/>
    <col min="5" max="5" width="20.140625" customWidth="1"/>
    <col min="6" max="6" width="11.42578125" customWidth="1"/>
    <col min="7" max="7" width="10.140625" customWidth="1"/>
    <col min="8" max="8" width="11" customWidth="1"/>
    <col min="9" max="9" width="12.85546875" customWidth="1"/>
    <col min="10" max="10" width="11" customWidth="1"/>
    <col min="11" max="11" width="10.7109375" customWidth="1"/>
    <col min="12" max="12" width="20" customWidth="1"/>
    <col min="13" max="15" width="10.7109375" customWidth="1"/>
    <col min="16" max="16" width="15.28515625" customWidth="1"/>
    <col min="17" max="17" width="16.42578125" customWidth="1"/>
    <col min="19" max="19" width="4.28515625" customWidth="1"/>
    <col min="20" max="20" width="18.7109375" customWidth="1"/>
    <col min="21" max="21" width="10.5703125" customWidth="1"/>
    <col min="22" max="22" width="10.42578125" customWidth="1"/>
    <col min="23" max="23" width="10.7109375" customWidth="1"/>
    <col min="24" max="24" width="10.5703125" customWidth="1"/>
    <col min="25" max="25" width="18.140625" customWidth="1"/>
    <col min="26" max="26" width="11.140625" customWidth="1"/>
    <col min="27" max="27" width="11" customWidth="1"/>
    <col min="29" max="29" width="11.140625" customWidth="1"/>
    <col min="30" max="30" width="10.7109375" customWidth="1"/>
    <col min="31" max="31" width="11.5703125" customWidth="1"/>
  </cols>
  <sheetData>
    <row r="2" spans="1:31" ht="18.75" x14ac:dyDescent="0.3">
      <c r="A2" s="198" t="s">
        <v>224</v>
      </c>
      <c r="B2" s="198"/>
      <c r="C2" s="198"/>
      <c r="D2" s="198"/>
      <c r="E2" s="198"/>
      <c r="F2" s="198"/>
      <c r="G2" s="198"/>
      <c r="H2" s="198"/>
      <c r="I2" s="198"/>
      <c r="J2" s="198"/>
      <c r="K2" s="198"/>
      <c r="L2" s="134"/>
      <c r="M2" s="134"/>
      <c r="N2" s="134"/>
      <c r="O2" s="134"/>
      <c r="P2" s="134"/>
      <c r="Q2" s="134"/>
      <c r="R2" s="132"/>
      <c r="S2" s="198" t="s">
        <v>224</v>
      </c>
      <c r="T2" s="198"/>
      <c r="U2" s="198"/>
      <c r="V2" s="198"/>
      <c r="W2" s="198"/>
      <c r="X2" s="198"/>
      <c r="Y2" s="198"/>
      <c r="Z2" s="198"/>
      <c r="AA2" s="198"/>
      <c r="AB2" s="198"/>
      <c r="AC2" s="198"/>
      <c r="AD2" s="198"/>
      <c r="AE2" s="198"/>
    </row>
    <row r="3" spans="1:31" ht="15.75" thickBot="1" x14ac:dyDescent="0.3">
      <c r="C3" s="127"/>
      <c r="D3" s="127"/>
      <c r="H3" s="11"/>
      <c r="I3" s="11"/>
      <c r="J3" s="11"/>
      <c r="K3" s="11"/>
      <c r="L3" s="11"/>
      <c r="M3" s="11"/>
      <c r="N3" s="11"/>
      <c r="O3" s="11"/>
      <c r="P3" s="11"/>
      <c r="Q3" s="11"/>
    </row>
    <row r="4" spans="1:31" ht="36" customHeight="1" thickTop="1" thickBot="1" x14ac:dyDescent="0.3">
      <c r="F4" s="187" t="s">
        <v>152</v>
      </c>
      <c r="G4" s="188"/>
      <c r="H4" s="189"/>
      <c r="I4" s="174" t="s">
        <v>151</v>
      </c>
      <c r="J4" s="175"/>
      <c r="K4" s="176"/>
      <c r="L4" s="153"/>
      <c r="M4" s="153"/>
      <c r="N4" s="153"/>
      <c r="O4" s="153"/>
      <c r="P4" s="153"/>
      <c r="Q4" s="153"/>
      <c r="Z4" s="187" t="s">
        <v>152</v>
      </c>
      <c r="AA4" s="188"/>
      <c r="AB4" s="189"/>
      <c r="AC4" s="174" t="s">
        <v>151</v>
      </c>
      <c r="AD4" s="175"/>
      <c r="AE4" s="176"/>
    </row>
    <row r="5" spans="1:31" ht="44.25" customHeight="1" thickTop="1" thickBot="1" x14ac:dyDescent="0.3">
      <c r="A5" s="177" t="s">
        <v>0</v>
      </c>
      <c r="B5" s="179" t="s">
        <v>1</v>
      </c>
      <c r="C5" s="183" t="s">
        <v>2</v>
      </c>
      <c r="D5" s="184"/>
      <c r="E5" s="181" t="s">
        <v>3</v>
      </c>
      <c r="F5" s="190" t="s">
        <v>38</v>
      </c>
      <c r="G5" s="191"/>
      <c r="H5" s="185" t="s">
        <v>37</v>
      </c>
      <c r="I5" s="192" t="s">
        <v>150</v>
      </c>
      <c r="J5" s="193"/>
      <c r="K5" s="173" t="s">
        <v>48</v>
      </c>
      <c r="L5" s="166" t="s">
        <v>243</v>
      </c>
      <c r="M5" s="168" t="s">
        <v>241</v>
      </c>
      <c r="N5" s="168" t="s">
        <v>185</v>
      </c>
      <c r="O5" s="168" t="s">
        <v>183</v>
      </c>
      <c r="P5" s="168" t="s">
        <v>244</v>
      </c>
      <c r="Q5" s="168" t="s">
        <v>245</v>
      </c>
      <c r="S5" s="177" t="s">
        <v>0</v>
      </c>
      <c r="T5" s="179" t="s">
        <v>1</v>
      </c>
      <c r="U5" s="194" t="s">
        <v>2</v>
      </c>
      <c r="V5" s="195"/>
      <c r="W5" s="195"/>
      <c r="X5" s="196"/>
      <c r="Y5" s="181" t="s">
        <v>3</v>
      </c>
      <c r="Z5" s="197" t="s">
        <v>38</v>
      </c>
      <c r="AA5" s="197"/>
      <c r="AB5" s="185" t="s">
        <v>37</v>
      </c>
      <c r="AC5" s="192" t="s">
        <v>150</v>
      </c>
      <c r="AD5" s="193"/>
      <c r="AE5" s="171" t="s">
        <v>48</v>
      </c>
    </row>
    <row r="6" spans="1:31" ht="14.25" customHeight="1" thickTop="1" thickBot="1" x14ac:dyDescent="0.3">
      <c r="A6" s="178"/>
      <c r="B6" s="180"/>
      <c r="C6" s="19" t="s">
        <v>4</v>
      </c>
      <c r="D6" s="19" t="s">
        <v>5</v>
      </c>
      <c r="E6" s="182"/>
      <c r="F6" s="78" t="s">
        <v>197</v>
      </c>
      <c r="G6" s="78" t="s">
        <v>198</v>
      </c>
      <c r="H6" s="186"/>
      <c r="I6" s="80" t="s">
        <v>197</v>
      </c>
      <c r="J6" s="79" t="s">
        <v>198</v>
      </c>
      <c r="K6" s="173"/>
      <c r="L6" s="167"/>
      <c r="M6" s="169"/>
      <c r="N6" s="169"/>
      <c r="O6" s="169"/>
      <c r="P6" s="169"/>
      <c r="Q6" s="169"/>
      <c r="S6" s="178"/>
      <c r="T6" s="180"/>
      <c r="U6" s="28" t="s">
        <v>44</v>
      </c>
      <c r="V6" s="19" t="s">
        <v>4</v>
      </c>
      <c r="W6" s="29" t="s">
        <v>45</v>
      </c>
      <c r="X6" s="19" t="s">
        <v>5</v>
      </c>
      <c r="Y6" s="182"/>
      <c r="Z6" s="78" t="s">
        <v>197</v>
      </c>
      <c r="AA6" s="126" t="s">
        <v>198</v>
      </c>
      <c r="AB6" s="186"/>
      <c r="AC6" s="79" t="s">
        <v>197</v>
      </c>
      <c r="AD6" s="80" t="s">
        <v>198</v>
      </c>
      <c r="AE6" s="172"/>
    </row>
    <row r="7" spans="1:31" ht="16.5" thickTop="1" thickBot="1" x14ac:dyDescent="0.3">
      <c r="A7" s="30">
        <v>1</v>
      </c>
      <c r="B7" s="1" t="s">
        <v>6</v>
      </c>
      <c r="C7" s="2">
        <v>111</v>
      </c>
      <c r="D7" s="2">
        <v>2</v>
      </c>
      <c r="E7" s="20">
        <f>C7*5+D7*9</f>
        <v>573</v>
      </c>
      <c r="F7" s="44">
        <f>'liczba dni zwłoki'!$E$5</f>
        <v>455</v>
      </c>
      <c r="G7" s="44">
        <f>'liczba dni zwłoki'!$F$5</f>
        <v>132</v>
      </c>
      <c r="H7" s="47">
        <f>ROUND(((E7*0.1*F7)/365)+((E7*0.08*G7)/365),0)</f>
        <v>88</v>
      </c>
      <c r="I7" s="45">
        <f>'liczba dni zwłoki'!$H$5</f>
        <v>323</v>
      </c>
      <c r="J7" s="45">
        <f>'liczba dni zwłoki'!$I$5</f>
        <v>130</v>
      </c>
      <c r="K7" s="46">
        <f>ROUND((((E7*0.1*I7)/365)+((E7*0.08*J7)/365)),0)</f>
        <v>67</v>
      </c>
      <c r="L7" s="156">
        <f>(E7+K7)/E7</f>
        <v>1.1169284467713787</v>
      </c>
      <c r="M7" s="157">
        <f>E7/L7</f>
        <v>513.01406250000002</v>
      </c>
      <c r="N7" s="158">
        <f>E7-M7</f>
        <v>59.985937499999977</v>
      </c>
      <c r="O7" s="158">
        <f>M7+N7</f>
        <v>573</v>
      </c>
      <c r="P7" s="158">
        <f>O7</f>
        <v>573</v>
      </c>
      <c r="Q7" s="158"/>
      <c r="S7" s="30">
        <v>11</v>
      </c>
      <c r="T7" s="1" t="s">
        <v>39</v>
      </c>
      <c r="U7" s="122">
        <v>101</v>
      </c>
      <c r="V7" s="81">
        <v>7</v>
      </c>
      <c r="W7" s="122">
        <v>2</v>
      </c>
      <c r="X7" s="82">
        <v>0</v>
      </c>
      <c r="Y7" s="20">
        <f>U7*6+V7*5+W7*10+X7*9</f>
        <v>661</v>
      </c>
      <c r="Z7" s="44">
        <f>'liczba dni zwłoki'!$E$15</f>
        <v>149</v>
      </c>
      <c r="AA7" s="44">
        <f>'liczba dni zwłoki'!$F$15</f>
        <v>132</v>
      </c>
      <c r="AB7" s="43">
        <f>ROUND((((Y7*0.1*Z7)/365)+((Y7*0.08*AA7)/365)),0)</f>
        <v>46</v>
      </c>
      <c r="AC7" s="45">
        <f>'liczba dni zwłoki'!$H$15</f>
        <v>106</v>
      </c>
      <c r="AD7" s="45">
        <f>'liczba dni zwłoki'!$I$15</f>
        <v>130</v>
      </c>
      <c r="AE7" s="45">
        <f>ROUND((((Y7*0.1*AC7)/365)+((Y7*0.08*AD7)/365)),0)</f>
        <v>38</v>
      </c>
    </row>
    <row r="8" spans="1:31" ht="16.5" thickTop="1" thickBot="1" x14ac:dyDescent="0.3">
      <c r="A8" s="30">
        <v>2</v>
      </c>
      <c r="B8" s="1" t="s">
        <v>7</v>
      </c>
      <c r="C8" s="2">
        <v>109</v>
      </c>
      <c r="D8" s="2">
        <v>2</v>
      </c>
      <c r="E8" s="20">
        <f>+C8*5+D8*9</f>
        <v>563</v>
      </c>
      <c r="F8" s="44">
        <f>'liczba dni zwłoki'!$E$6</f>
        <v>422</v>
      </c>
      <c r="G8" s="44">
        <f>'liczba dni zwłoki'!$F$6</f>
        <v>132</v>
      </c>
      <c r="H8" s="47">
        <f t="shared" ref="H8:H16" si="0">ROUND(((E8*0.1*F8)/365)+((E8*0.08*G8)/365),0)</f>
        <v>81</v>
      </c>
      <c r="I8" s="45">
        <f>'liczba dni zwłoki'!$H$6</f>
        <v>290</v>
      </c>
      <c r="J8" s="45">
        <f>'liczba dni zwłoki'!$I$6</f>
        <v>130</v>
      </c>
      <c r="K8" s="46">
        <f t="shared" ref="K8:K16" si="1">ROUND((((E8*0.1*I8)/365)+((E8*0.08*J8)/365)),0)</f>
        <v>61</v>
      </c>
      <c r="L8" s="156">
        <f t="shared" ref="L8:L11" si="2">(E8+K8)/E8</f>
        <v>1.1083481349911191</v>
      </c>
      <c r="M8" s="157">
        <f t="shared" ref="M8:M16" si="3">E8/L8</f>
        <v>507.96314102564099</v>
      </c>
      <c r="N8" s="158">
        <f t="shared" ref="N8:N17" si="4">E8-M8</f>
        <v>55.036858974359006</v>
      </c>
      <c r="O8" s="158">
        <f t="shared" ref="O8:O17" si="5">M8+N8</f>
        <v>563</v>
      </c>
      <c r="P8" s="158">
        <f t="shared" ref="P8:P15" si="6">O8</f>
        <v>563</v>
      </c>
      <c r="Q8" s="158"/>
      <c r="S8" s="30">
        <v>12</v>
      </c>
      <c r="T8" s="1" t="s">
        <v>40</v>
      </c>
      <c r="U8" s="122">
        <v>101</v>
      </c>
      <c r="V8" s="81">
        <v>7</v>
      </c>
      <c r="W8" s="122">
        <v>2</v>
      </c>
      <c r="X8" s="82">
        <v>0</v>
      </c>
      <c r="Y8" s="20">
        <f t="shared" ref="Y8:Y15" si="7">U8*6+V8*5+W8*10+X8*9</f>
        <v>661</v>
      </c>
      <c r="Z8" s="44">
        <f>'liczba dni zwłoki'!$E$16</f>
        <v>120</v>
      </c>
      <c r="AA8" s="44">
        <f>'liczba dni zwłoki'!$F$16</f>
        <v>132</v>
      </c>
      <c r="AB8" s="43">
        <f t="shared" ref="AB8:AB14" si="8">ROUND((((Y8*0.1*Z8)/365)+((Y8*0.08*AA8)/365)),0)</f>
        <v>41</v>
      </c>
      <c r="AC8" s="45">
        <f>'liczba dni zwłoki'!$H$16</f>
        <v>77</v>
      </c>
      <c r="AD8" s="45">
        <f>'liczba dni zwłoki'!$I$16</f>
        <v>130</v>
      </c>
      <c r="AE8" s="45">
        <f t="shared" ref="AE8:AE14" si="9">ROUND((((Y8*0.1*AC8)/365)+((Y8*0.08*AD8)/365)),0)</f>
        <v>33</v>
      </c>
    </row>
    <row r="9" spans="1:31" ht="16.5" thickTop="1" thickBot="1" x14ac:dyDescent="0.3">
      <c r="A9" s="30">
        <v>3</v>
      </c>
      <c r="B9" s="1" t="s">
        <v>8</v>
      </c>
      <c r="C9" s="2">
        <v>109</v>
      </c>
      <c r="D9" s="2">
        <v>2</v>
      </c>
      <c r="E9" s="20">
        <f>C9*5+D9*9</f>
        <v>563</v>
      </c>
      <c r="F9" s="44">
        <f>'liczba dni zwłoki'!$E$7</f>
        <v>393</v>
      </c>
      <c r="G9" s="44">
        <f>'liczba dni zwłoki'!$F$7</f>
        <v>132</v>
      </c>
      <c r="H9" s="47">
        <f t="shared" si="0"/>
        <v>77</v>
      </c>
      <c r="I9" s="45">
        <f>'liczba dni zwłoki'!$H$7</f>
        <v>261</v>
      </c>
      <c r="J9" s="45">
        <f>'liczba dni zwłoki'!$I$7</f>
        <v>130</v>
      </c>
      <c r="K9" s="46">
        <f t="shared" si="1"/>
        <v>56</v>
      </c>
      <c r="L9" s="156">
        <f t="shared" si="2"/>
        <v>1.0994671403197158</v>
      </c>
      <c r="M9" s="157">
        <f t="shared" si="3"/>
        <v>512.06623586429725</v>
      </c>
      <c r="N9" s="158">
        <f t="shared" si="4"/>
        <v>50.933764135702745</v>
      </c>
      <c r="O9" s="158">
        <f t="shared" si="5"/>
        <v>563</v>
      </c>
      <c r="P9" s="158">
        <f t="shared" si="6"/>
        <v>563</v>
      </c>
      <c r="Q9" s="158"/>
      <c r="S9" s="30">
        <v>13</v>
      </c>
      <c r="T9" s="1" t="s">
        <v>41</v>
      </c>
      <c r="U9" s="122">
        <v>100</v>
      </c>
      <c r="V9" s="81">
        <v>7</v>
      </c>
      <c r="W9" s="122">
        <v>2</v>
      </c>
      <c r="X9" s="82">
        <v>0</v>
      </c>
      <c r="Y9" s="20">
        <f t="shared" si="7"/>
        <v>655</v>
      </c>
      <c r="Z9" s="44">
        <f>'liczba dni zwłoki'!$E$17</f>
        <v>90</v>
      </c>
      <c r="AA9" s="44">
        <f>'liczba dni zwłoki'!$F$17</f>
        <v>132</v>
      </c>
      <c r="AB9" s="43">
        <f t="shared" si="8"/>
        <v>35</v>
      </c>
      <c r="AC9" s="45">
        <f>'liczba dni zwłoki'!$H$17</f>
        <v>47</v>
      </c>
      <c r="AD9" s="45">
        <f>'liczba dni zwłoki'!$I$17</f>
        <v>130</v>
      </c>
      <c r="AE9" s="45">
        <f t="shared" si="9"/>
        <v>27</v>
      </c>
    </row>
    <row r="10" spans="1:31" ht="16.5" thickTop="1" thickBot="1" x14ac:dyDescent="0.3">
      <c r="A10" s="30">
        <v>4</v>
      </c>
      <c r="B10" s="1" t="s">
        <v>9</v>
      </c>
      <c r="C10" s="2">
        <v>111</v>
      </c>
      <c r="D10" s="2">
        <v>2</v>
      </c>
      <c r="E10" s="20">
        <f>C10*5+D10*9</f>
        <v>573</v>
      </c>
      <c r="F10" s="44">
        <f>'liczba dni zwłoki'!$E$8</f>
        <v>363</v>
      </c>
      <c r="G10" s="44">
        <f>'liczba dni zwłoki'!$F$8</f>
        <v>132</v>
      </c>
      <c r="H10" s="47">
        <f t="shared" si="0"/>
        <v>74</v>
      </c>
      <c r="I10" s="45">
        <f>'liczba dni zwłoki'!$H$8</f>
        <v>231</v>
      </c>
      <c r="J10" s="45">
        <f>'liczba dni zwłoki'!$I$8</f>
        <v>130</v>
      </c>
      <c r="K10" s="46">
        <f t="shared" si="1"/>
        <v>53</v>
      </c>
      <c r="L10" s="156">
        <f t="shared" si="2"/>
        <v>1.0924956369982548</v>
      </c>
      <c r="M10" s="157">
        <f t="shared" si="3"/>
        <v>524.48722044728436</v>
      </c>
      <c r="N10" s="158">
        <f t="shared" si="4"/>
        <v>48.512779552715642</v>
      </c>
      <c r="O10" s="158">
        <f t="shared" si="5"/>
        <v>573</v>
      </c>
      <c r="P10" s="158">
        <f t="shared" si="6"/>
        <v>573</v>
      </c>
      <c r="Q10" s="158"/>
      <c r="S10" s="30">
        <v>14</v>
      </c>
      <c r="T10" s="1" t="s">
        <v>42</v>
      </c>
      <c r="U10" s="122">
        <v>100</v>
      </c>
      <c r="V10" s="81">
        <v>7</v>
      </c>
      <c r="W10" s="122">
        <v>2</v>
      </c>
      <c r="X10" s="82">
        <v>0</v>
      </c>
      <c r="Y10" s="20">
        <f t="shared" si="7"/>
        <v>655</v>
      </c>
      <c r="Z10" s="44">
        <f>'liczba dni zwłoki'!$E$18</f>
        <v>58</v>
      </c>
      <c r="AA10" s="44">
        <f>'liczba dni zwłoki'!$F$18</f>
        <v>132</v>
      </c>
      <c r="AB10" s="43">
        <f t="shared" si="8"/>
        <v>29</v>
      </c>
      <c r="AC10" s="45">
        <f>'liczba dni zwłoki'!$H$18</f>
        <v>15</v>
      </c>
      <c r="AD10" s="45">
        <f>'liczba dni zwłoki'!$I$18</f>
        <v>130</v>
      </c>
      <c r="AE10" s="45">
        <f t="shared" si="9"/>
        <v>21</v>
      </c>
    </row>
    <row r="11" spans="1:31" ht="16.5" thickTop="1" thickBot="1" x14ac:dyDescent="0.3">
      <c r="A11" s="30">
        <v>5</v>
      </c>
      <c r="B11" s="1" t="s">
        <v>10</v>
      </c>
      <c r="C11" s="2">
        <v>112</v>
      </c>
      <c r="D11" s="2">
        <v>2</v>
      </c>
      <c r="E11" s="20">
        <f t="shared" ref="E11:E16" si="10">C11*5+D11*9</f>
        <v>578</v>
      </c>
      <c r="F11" s="44">
        <f>'liczba dni zwłoki'!$E$9</f>
        <v>330</v>
      </c>
      <c r="G11" s="44">
        <f>'liczba dni zwłoki'!$F$9</f>
        <v>132</v>
      </c>
      <c r="H11" s="47">
        <f t="shared" si="0"/>
        <v>69</v>
      </c>
      <c r="I11" s="45">
        <f>'liczba dni zwłoki'!$H$9</f>
        <v>198</v>
      </c>
      <c r="J11" s="45">
        <f>'liczba dni zwłoki'!$I$9</f>
        <v>130</v>
      </c>
      <c r="K11" s="46">
        <f t="shared" si="1"/>
        <v>48</v>
      </c>
      <c r="L11" s="156">
        <f t="shared" si="2"/>
        <v>1.0830449826989619</v>
      </c>
      <c r="M11" s="157">
        <f t="shared" si="3"/>
        <v>533.6805111821086</v>
      </c>
      <c r="N11" s="158">
        <f t="shared" si="4"/>
        <v>44.319488817891397</v>
      </c>
      <c r="O11" s="158">
        <f t="shared" si="5"/>
        <v>578</v>
      </c>
      <c r="P11" s="158">
        <f t="shared" si="6"/>
        <v>578</v>
      </c>
      <c r="Q11" s="158"/>
      <c r="S11" s="30">
        <v>15</v>
      </c>
      <c r="T11" s="1" t="s">
        <v>43</v>
      </c>
      <c r="U11" s="122">
        <v>103</v>
      </c>
      <c r="V11" s="81">
        <v>0</v>
      </c>
      <c r="W11" s="122">
        <v>2</v>
      </c>
      <c r="X11" s="82">
        <v>0</v>
      </c>
      <c r="Y11" s="20">
        <f t="shared" si="7"/>
        <v>638</v>
      </c>
      <c r="Z11" s="44">
        <f>'liczba dni zwłoki'!$E$19</f>
        <v>28</v>
      </c>
      <c r="AA11" s="44">
        <f>'liczba dni zwłoki'!$F$19</f>
        <v>132</v>
      </c>
      <c r="AB11" s="43">
        <f t="shared" si="8"/>
        <v>23</v>
      </c>
      <c r="AC11" s="45">
        <f>'liczba dni zwłoki'!$H$19</f>
        <v>0</v>
      </c>
      <c r="AD11" s="45">
        <f>'liczba dni zwłoki'!$I$19</f>
        <v>130</v>
      </c>
      <c r="AE11" s="45">
        <f t="shared" si="9"/>
        <v>18</v>
      </c>
    </row>
    <row r="12" spans="1:31" ht="16.5" thickTop="1" thickBot="1" x14ac:dyDescent="0.3">
      <c r="A12" s="30">
        <v>6</v>
      </c>
      <c r="B12" s="1" t="s">
        <v>11</v>
      </c>
      <c r="C12" s="2">
        <v>112</v>
      </c>
      <c r="D12" s="2">
        <v>2</v>
      </c>
      <c r="E12" s="20">
        <f t="shared" si="10"/>
        <v>578</v>
      </c>
      <c r="F12" s="44">
        <f>'liczba dni zwłoki'!$E$10</f>
        <v>302</v>
      </c>
      <c r="G12" s="44">
        <f>'liczba dni zwłoki'!$F$10</f>
        <v>132</v>
      </c>
      <c r="H12" s="47">
        <f t="shared" si="0"/>
        <v>65</v>
      </c>
      <c r="I12" s="45">
        <f>'liczba dni zwłoki'!$H$10</f>
        <v>170</v>
      </c>
      <c r="J12" s="45">
        <f>'liczba dni zwłoki'!$I$10</f>
        <v>130</v>
      </c>
      <c r="K12" s="46">
        <f t="shared" si="1"/>
        <v>43</v>
      </c>
      <c r="L12" s="156">
        <f>(E12+K12)/E12</f>
        <v>1.07439446366782</v>
      </c>
      <c r="M12" s="157">
        <f t="shared" si="3"/>
        <v>537.97745571658618</v>
      </c>
      <c r="N12" s="158">
        <f t="shared" si="4"/>
        <v>40.022544283413822</v>
      </c>
      <c r="O12" s="158">
        <f t="shared" si="5"/>
        <v>578</v>
      </c>
      <c r="P12" s="158">
        <f t="shared" si="6"/>
        <v>578</v>
      </c>
      <c r="Q12" s="158"/>
      <c r="S12" s="30">
        <v>16</v>
      </c>
      <c r="T12" s="1" t="s">
        <v>188</v>
      </c>
      <c r="U12" s="122">
        <v>103</v>
      </c>
      <c r="V12" s="81">
        <v>0</v>
      </c>
      <c r="W12" s="122">
        <v>2</v>
      </c>
      <c r="X12" s="82">
        <v>0</v>
      </c>
      <c r="Y12" s="20">
        <f t="shared" si="7"/>
        <v>638</v>
      </c>
      <c r="Z12" s="44">
        <f>'liczba dni zwłoki'!$E$20</f>
        <v>0</v>
      </c>
      <c r="AA12" s="44">
        <f>'liczba dni zwłoki'!$F$20</f>
        <v>130</v>
      </c>
      <c r="AB12" s="43">
        <f t="shared" si="8"/>
        <v>18</v>
      </c>
      <c r="AC12" s="45">
        <f>'liczba dni zwłoki'!$H$20</f>
        <v>0</v>
      </c>
      <c r="AD12" s="45">
        <f>'liczba dni zwłoki'!$I$20</f>
        <v>129</v>
      </c>
      <c r="AE12" s="45">
        <f t="shared" si="9"/>
        <v>18</v>
      </c>
    </row>
    <row r="13" spans="1:31" ht="16.5" thickTop="1" thickBot="1" x14ac:dyDescent="0.3">
      <c r="A13" s="30">
        <v>7</v>
      </c>
      <c r="B13" s="1" t="s">
        <v>12</v>
      </c>
      <c r="C13" s="2">
        <v>111</v>
      </c>
      <c r="D13" s="2">
        <v>2</v>
      </c>
      <c r="E13" s="20">
        <f t="shared" si="10"/>
        <v>573</v>
      </c>
      <c r="F13" s="44">
        <f>'liczba dni zwłoki'!$E$11</f>
        <v>271</v>
      </c>
      <c r="G13" s="44">
        <f>'liczba dni zwłoki'!$F$11</f>
        <v>132</v>
      </c>
      <c r="H13" s="47">
        <f t="shared" si="0"/>
        <v>59</v>
      </c>
      <c r="I13" s="45">
        <f>'liczba dni zwłoki'!$H$11</f>
        <v>144</v>
      </c>
      <c r="J13" s="45">
        <f>'liczba dni zwłoki'!$I$11</f>
        <v>130</v>
      </c>
      <c r="K13" s="46">
        <f t="shared" si="1"/>
        <v>39</v>
      </c>
      <c r="L13" s="156">
        <f t="shared" ref="L13:L16" si="11">(E13+K13)/E13</f>
        <v>1.0680628272251309</v>
      </c>
      <c r="M13" s="157">
        <f t="shared" si="3"/>
        <v>536.48529411764707</v>
      </c>
      <c r="N13" s="158">
        <f t="shared" si="4"/>
        <v>36.514705882352928</v>
      </c>
      <c r="O13" s="158">
        <f t="shared" si="5"/>
        <v>573</v>
      </c>
      <c r="P13" s="158">
        <f t="shared" si="6"/>
        <v>573</v>
      </c>
      <c r="Q13" s="158"/>
      <c r="S13" s="30">
        <v>17</v>
      </c>
      <c r="T13" s="1" t="s">
        <v>189</v>
      </c>
      <c r="U13" s="122">
        <v>102</v>
      </c>
      <c r="V13" s="81">
        <v>0</v>
      </c>
      <c r="W13" s="122">
        <v>2</v>
      </c>
      <c r="X13" s="82">
        <v>0</v>
      </c>
      <c r="Y13" s="20">
        <f t="shared" si="7"/>
        <v>632</v>
      </c>
      <c r="Z13" s="44">
        <f>'liczba dni zwłoki'!$E$21</f>
        <v>0</v>
      </c>
      <c r="AA13" s="44">
        <f>'liczba dni zwłoki'!$F$21</f>
        <v>99</v>
      </c>
      <c r="AB13" s="43">
        <f t="shared" si="8"/>
        <v>14</v>
      </c>
      <c r="AC13" s="45">
        <f>'liczba dni zwłoki'!$H$21</f>
        <v>0</v>
      </c>
      <c r="AD13" s="45">
        <f>'liczba dni zwłoki'!$I$21</f>
        <v>99</v>
      </c>
      <c r="AE13" s="45">
        <f t="shared" si="9"/>
        <v>14</v>
      </c>
    </row>
    <row r="14" spans="1:31" ht="16.5" thickTop="1" thickBot="1" x14ac:dyDescent="0.3">
      <c r="A14" s="30">
        <v>8</v>
      </c>
      <c r="B14" s="1" t="s">
        <v>13</v>
      </c>
      <c r="C14" s="2">
        <v>110</v>
      </c>
      <c r="D14" s="2">
        <v>2</v>
      </c>
      <c r="E14" s="20">
        <f t="shared" si="10"/>
        <v>568</v>
      </c>
      <c r="F14" s="44">
        <f>'liczba dni zwłoki'!$E$12</f>
        <v>240</v>
      </c>
      <c r="G14" s="44">
        <f>'liczba dni zwłoki'!$F$12</f>
        <v>132</v>
      </c>
      <c r="H14" s="47">
        <f t="shared" si="0"/>
        <v>54</v>
      </c>
      <c r="I14" s="45">
        <f>'liczba dni zwłoki'!$H$12</f>
        <v>144</v>
      </c>
      <c r="J14" s="45">
        <f>'liczba dni zwłoki'!$I$12</f>
        <v>130</v>
      </c>
      <c r="K14" s="46">
        <f t="shared" si="1"/>
        <v>39</v>
      </c>
      <c r="L14" s="156">
        <f t="shared" si="11"/>
        <v>1.068661971830986</v>
      </c>
      <c r="M14" s="157">
        <f t="shared" si="3"/>
        <v>531.5057660626029</v>
      </c>
      <c r="N14" s="158">
        <f t="shared" si="4"/>
        <v>36.494233937397098</v>
      </c>
      <c r="O14" s="158">
        <f t="shared" si="5"/>
        <v>568</v>
      </c>
      <c r="P14" s="158">
        <f t="shared" si="6"/>
        <v>568</v>
      </c>
      <c r="Q14" s="158"/>
      <c r="S14" s="30">
        <v>18</v>
      </c>
      <c r="T14" s="1" t="s">
        <v>190</v>
      </c>
      <c r="U14" s="122">
        <v>102</v>
      </c>
      <c r="V14" s="81">
        <v>0</v>
      </c>
      <c r="W14" s="122">
        <v>2</v>
      </c>
      <c r="X14" s="82">
        <v>0</v>
      </c>
      <c r="Y14" s="20">
        <f t="shared" si="7"/>
        <v>632</v>
      </c>
      <c r="Z14" s="44">
        <f>'liczba dni zwłoki'!$E$22</f>
        <v>0</v>
      </c>
      <c r="AA14" s="44">
        <f>'liczba dni zwłoki'!$F$22</f>
        <v>69</v>
      </c>
      <c r="AB14" s="43">
        <f t="shared" si="8"/>
        <v>10</v>
      </c>
      <c r="AC14" s="45">
        <f>'liczba dni zwłoki'!$H$22</f>
        <v>0</v>
      </c>
      <c r="AD14" s="45">
        <f>'liczba dni zwłoki'!$I$22</f>
        <v>69</v>
      </c>
      <c r="AE14" s="45">
        <f t="shared" si="9"/>
        <v>10</v>
      </c>
    </row>
    <row r="15" spans="1:31" ht="16.5" thickTop="1" thickBot="1" x14ac:dyDescent="0.3">
      <c r="A15" s="30">
        <v>9</v>
      </c>
      <c r="B15" s="1" t="s">
        <v>14</v>
      </c>
      <c r="C15" s="2">
        <v>110</v>
      </c>
      <c r="D15" s="2">
        <v>2</v>
      </c>
      <c r="E15" s="20">
        <f t="shared" si="10"/>
        <v>568</v>
      </c>
      <c r="F15" s="44">
        <f>'liczba dni zwłoki'!$E$13</f>
        <v>212</v>
      </c>
      <c r="G15" s="44">
        <f>'liczba dni zwłoki'!$F$13</f>
        <v>132</v>
      </c>
      <c r="H15" s="47">
        <f t="shared" si="0"/>
        <v>49</v>
      </c>
      <c r="I15" s="45">
        <f>'liczba dni zwłoki'!$H$13</f>
        <v>144</v>
      </c>
      <c r="J15" s="45">
        <f>'liczba dni zwłoki'!$I$13</f>
        <v>130</v>
      </c>
      <c r="K15" s="46">
        <f t="shared" si="1"/>
        <v>39</v>
      </c>
      <c r="L15" s="156">
        <f t="shared" si="11"/>
        <v>1.068661971830986</v>
      </c>
      <c r="M15" s="157">
        <f t="shared" si="3"/>
        <v>531.5057660626029</v>
      </c>
      <c r="N15" s="158">
        <f t="shared" si="4"/>
        <v>36.494233937397098</v>
      </c>
      <c r="O15" s="158">
        <f t="shared" si="5"/>
        <v>568</v>
      </c>
      <c r="P15" s="158">
        <f t="shared" si="6"/>
        <v>568</v>
      </c>
      <c r="Q15" s="158"/>
      <c r="S15" s="30">
        <v>19</v>
      </c>
      <c r="T15" s="1" t="s">
        <v>240</v>
      </c>
      <c r="U15" s="17">
        <v>102</v>
      </c>
      <c r="V15" s="17">
        <v>0</v>
      </c>
      <c r="W15" s="2">
        <v>2</v>
      </c>
      <c r="X15" s="2">
        <v>0</v>
      </c>
      <c r="Y15" s="20">
        <f t="shared" si="7"/>
        <v>632</v>
      </c>
      <c r="Z15" s="44">
        <f>'liczba dni zwłoki'!$E$23</f>
        <v>0</v>
      </c>
      <c r="AA15" s="44">
        <f>'liczba dni zwłoki'!$F$23</f>
        <v>36</v>
      </c>
      <c r="AB15" s="43">
        <v>0</v>
      </c>
      <c r="AC15" s="45">
        <f>'liczba dni zwłoki'!$H$23</f>
        <v>0</v>
      </c>
      <c r="AD15" s="45">
        <f>'liczba dni zwłoki'!$I$23</f>
        <v>36</v>
      </c>
      <c r="AE15" s="45">
        <v>0</v>
      </c>
    </row>
    <row r="16" spans="1:31" ht="16.5" thickTop="1" thickBot="1" x14ac:dyDescent="0.3">
      <c r="A16" s="30">
        <v>10</v>
      </c>
      <c r="B16" s="1" t="s">
        <v>36</v>
      </c>
      <c r="C16" s="2">
        <v>110</v>
      </c>
      <c r="D16" s="22">
        <v>2</v>
      </c>
      <c r="E16" s="23">
        <f t="shared" si="10"/>
        <v>568</v>
      </c>
      <c r="F16" s="44">
        <f>'liczba dni zwłoki'!$E$14</f>
        <v>181</v>
      </c>
      <c r="G16" s="44">
        <f>'liczba dni zwłoki'!$F$14</f>
        <v>132</v>
      </c>
      <c r="H16" s="47">
        <f t="shared" si="0"/>
        <v>45</v>
      </c>
      <c r="I16" s="45">
        <f>'liczba dni zwłoki'!$H$14</f>
        <v>138</v>
      </c>
      <c r="J16" s="45">
        <f>'liczba dni zwłoki'!$I$14</f>
        <v>130</v>
      </c>
      <c r="K16" s="46">
        <f t="shared" si="1"/>
        <v>38</v>
      </c>
      <c r="L16" s="156">
        <f t="shared" si="11"/>
        <v>1.0669014084507042</v>
      </c>
      <c r="M16" s="157">
        <f t="shared" si="3"/>
        <v>532.38283828382839</v>
      </c>
      <c r="N16" s="158">
        <f t="shared" si="4"/>
        <v>35.617161716171609</v>
      </c>
      <c r="O16" s="158">
        <f t="shared" si="5"/>
        <v>568</v>
      </c>
      <c r="P16" s="158">
        <f>O16-Q16</f>
        <v>124.068291262598</v>
      </c>
      <c r="Q16" s="158">
        <f>N17</f>
        <v>443.931708737402</v>
      </c>
      <c r="X16" s="24" t="s">
        <v>47</v>
      </c>
      <c r="Y16" s="33">
        <f>SUM(Y7:Y15)</f>
        <v>5804</v>
      </c>
      <c r="Z16" s="33"/>
      <c r="AA16" s="33"/>
      <c r="AB16" s="34">
        <f>SUM(AB7:AB15)</f>
        <v>216</v>
      </c>
      <c r="AC16" s="34"/>
      <c r="AD16" s="34"/>
      <c r="AE16" s="34">
        <f>SUM(AE7:AE15)</f>
        <v>179</v>
      </c>
    </row>
    <row r="17" spans="1:31" ht="16.5" thickTop="1" thickBot="1" x14ac:dyDescent="0.3">
      <c r="A17" s="12"/>
      <c r="B17" s="13"/>
      <c r="C17" s="14"/>
      <c r="D17" s="24" t="s">
        <v>47</v>
      </c>
      <c r="E17" s="35">
        <f>SUM(E7:E16)</f>
        <v>5705</v>
      </c>
      <c r="F17" s="35"/>
      <c r="G17" s="35"/>
      <c r="H17" s="25">
        <f>SUM(H7:H16)</f>
        <v>661</v>
      </c>
      <c r="I17" s="25"/>
      <c r="J17" s="25"/>
      <c r="K17" s="25">
        <f t="shared" ref="K17" si="12">SUM(K7:K16)</f>
        <v>483</v>
      </c>
      <c r="L17" s="155"/>
      <c r="M17" s="159">
        <f>SUM(M7:M16)</f>
        <v>5261.068291262598</v>
      </c>
      <c r="N17" s="159">
        <f t="shared" si="4"/>
        <v>443.931708737402</v>
      </c>
      <c r="O17" s="159">
        <f t="shared" si="5"/>
        <v>5705</v>
      </c>
      <c r="P17" s="159">
        <f>SUM(P7:P16)</f>
        <v>5261.068291262598</v>
      </c>
      <c r="Q17" s="159">
        <f>SUM(Q7:Q16)</f>
        <v>443.931708737402</v>
      </c>
    </row>
    <row r="18" spans="1:31" ht="15.75" thickTop="1" x14ac:dyDescent="0.25"/>
    <row r="19" spans="1:31" ht="18.75" x14ac:dyDescent="0.3">
      <c r="A19" s="198" t="s">
        <v>225</v>
      </c>
      <c r="B19" s="198"/>
      <c r="C19" s="198"/>
      <c r="D19" s="198"/>
      <c r="E19" s="198"/>
      <c r="F19" s="198"/>
      <c r="G19" s="198"/>
      <c r="H19" s="198"/>
      <c r="I19" s="198"/>
      <c r="J19" s="198"/>
      <c r="K19" s="198"/>
      <c r="L19" s="134"/>
      <c r="M19" s="134"/>
      <c r="N19" s="134"/>
      <c r="O19" s="134"/>
      <c r="P19" s="134"/>
      <c r="Q19" s="134"/>
      <c r="R19" s="132"/>
      <c r="S19" s="198" t="s">
        <v>225</v>
      </c>
      <c r="T19" s="198"/>
      <c r="U19" s="198"/>
      <c r="V19" s="198"/>
      <c r="W19" s="198"/>
      <c r="X19" s="198"/>
      <c r="Y19" s="198"/>
      <c r="Z19" s="198"/>
      <c r="AA19" s="198"/>
      <c r="AB19" s="198"/>
      <c r="AC19" s="198"/>
      <c r="AD19" s="198"/>
      <c r="AE19" s="198"/>
    </row>
    <row r="20" spans="1:31" ht="15.75" thickBot="1" x14ac:dyDescent="0.3">
      <c r="C20" s="127"/>
      <c r="D20" s="127"/>
      <c r="H20" s="11"/>
      <c r="I20" s="11"/>
      <c r="J20" s="11"/>
      <c r="K20" s="11"/>
      <c r="L20" s="11"/>
      <c r="M20" s="11"/>
      <c r="N20" s="11"/>
      <c r="O20" s="11"/>
      <c r="P20" s="11"/>
      <c r="Q20" s="11"/>
    </row>
    <row r="21" spans="1:31" ht="38.25" customHeight="1" thickTop="1" thickBot="1" x14ac:dyDescent="0.3">
      <c r="F21" s="187" t="s">
        <v>152</v>
      </c>
      <c r="G21" s="188"/>
      <c r="H21" s="189"/>
      <c r="I21" s="174" t="s">
        <v>151</v>
      </c>
      <c r="J21" s="175"/>
      <c r="K21" s="176"/>
      <c r="L21" s="153"/>
      <c r="M21" s="153"/>
      <c r="N21" s="153"/>
      <c r="O21" s="153"/>
      <c r="P21" s="153"/>
      <c r="Q21" s="153"/>
      <c r="Z21" s="187" t="s">
        <v>152</v>
      </c>
      <c r="AA21" s="188"/>
      <c r="AB21" s="189"/>
      <c r="AC21" s="174" t="s">
        <v>151</v>
      </c>
      <c r="AD21" s="175"/>
      <c r="AE21" s="176"/>
    </row>
    <row r="22" spans="1:31" ht="50.25" customHeight="1" thickTop="1" thickBot="1" x14ac:dyDescent="0.3">
      <c r="A22" s="177" t="s">
        <v>0</v>
      </c>
      <c r="B22" s="179" t="s">
        <v>1</v>
      </c>
      <c r="C22" s="183" t="s">
        <v>2</v>
      </c>
      <c r="D22" s="184"/>
      <c r="E22" s="181" t="s">
        <v>3</v>
      </c>
      <c r="F22" s="190" t="s">
        <v>38</v>
      </c>
      <c r="G22" s="191"/>
      <c r="H22" s="185" t="s">
        <v>37</v>
      </c>
      <c r="I22" s="192" t="s">
        <v>150</v>
      </c>
      <c r="J22" s="193"/>
      <c r="K22" s="173" t="s">
        <v>48</v>
      </c>
      <c r="L22" s="166" t="s">
        <v>243</v>
      </c>
      <c r="M22" s="168" t="s">
        <v>241</v>
      </c>
      <c r="N22" s="168" t="s">
        <v>185</v>
      </c>
      <c r="O22" s="168" t="s">
        <v>183</v>
      </c>
      <c r="P22" s="168" t="s">
        <v>244</v>
      </c>
      <c r="Q22" s="168" t="s">
        <v>245</v>
      </c>
      <c r="S22" s="177" t="s">
        <v>0</v>
      </c>
      <c r="T22" s="179" t="s">
        <v>1</v>
      </c>
      <c r="U22" s="194" t="s">
        <v>2</v>
      </c>
      <c r="V22" s="195"/>
      <c r="W22" s="195"/>
      <c r="X22" s="196"/>
      <c r="Y22" s="181" t="s">
        <v>3</v>
      </c>
      <c r="Z22" s="197" t="s">
        <v>38</v>
      </c>
      <c r="AA22" s="197"/>
      <c r="AB22" s="185" t="s">
        <v>37</v>
      </c>
      <c r="AC22" s="192" t="s">
        <v>150</v>
      </c>
      <c r="AD22" s="193"/>
      <c r="AE22" s="171" t="s">
        <v>48</v>
      </c>
    </row>
    <row r="23" spans="1:31" ht="16.5" customHeight="1" thickTop="1" thickBot="1" x14ac:dyDescent="0.3">
      <c r="A23" s="178"/>
      <c r="B23" s="180"/>
      <c r="C23" s="19" t="s">
        <v>4</v>
      </c>
      <c r="D23" s="19" t="s">
        <v>5</v>
      </c>
      <c r="E23" s="182"/>
      <c r="F23" s="78" t="s">
        <v>197</v>
      </c>
      <c r="G23" s="78" t="s">
        <v>198</v>
      </c>
      <c r="H23" s="186"/>
      <c r="I23" s="80" t="s">
        <v>197</v>
      </c>
      <c r="J23" s="79" t="s">
        <v>198</v>
      </c>
      <c r="K23" s="173"/>
      <c r="L23" s="167"/>
      <c r="M23" s="169"/>
      <c r="N23" s="169"/>
      <c r="O23" s="169"/>
      <c r="P23" s="169"/>
      <c r="Q23" s="169"/>
      <c r="S23" s="178"/>
      <c r="T23" s="180"/>
      <c r="U23" s="28" t="s">
        <v>44</v>
      </c>
      <c r="V23" s="19" t="s">
        <v>4</v>
      </c>
      <c r="W23" s="29" t="s">
        <v>45</v>
      </c>
      <c r="X23" s="19" t="s">
        <v>5</v>
      </c>
      <c r="Y23" s="182"/>
      <c r="Z23" s="78" t="s">
        <v>197</v>
      </c>
      <c r="AA23" s="126" t="s">
        <v>198</v>
      </c>
      <c r="AB23" s="186"/>
      <c r="AC23" s="79" t="s">
        <v>197</v>
      </c>
      <c r="AD23" s="80" t="s">
        <v>198</v>
      </c>
      <c r="AE23" s="172"/>
    </row>
    <row r="24" spans="1:31" ht="16.5" thickTop="1" thickBot="1" x14ac:dyDescent="0.3">
      <c r="A24" s="30">
        <v>1</v>
      </c>
      <c r="B24" s="1" t="s">
        <v>6</v>
      </c>
      <c r="C24" s="2">
        <v>77</v>
      </c>
      <c r="D24" s="2">
        <v>11</v>
      </c>
      <c r="E24" s="20">
        <f>C24*5+D24*9</f>
        <v>484</v>
      </c>
      <c r="F24" s="44">
        <f>'liczba dni zwłoki'!$E$5</f>
        <v>455</v>
      </c>
      <c r="G24" s="44">
        <f>'liczba dni zwłoki'!$F$5</f>
        <v>132</v>
      </c>
      <c r="H24" s="47">
        <f>ROUND(((E24*0.1*F24)/365)+((E24*0.08*G24)/365),0)</f>
        <v>74</v>
      </c>
      <c r="I24" s="45">
        <f>'liczba dni zwłoki'!$H$5</f>
        <v>323</v>
      </c>
      <c r="J24" s="45">
        <f>'liczba dni zwłoki'!$I$5</f>
        <v>130</v>
      </c>
      <c r="K24" s="46">
        <f>ROUND((((E24*0.1*I24)/365)+((E24*0.08*J24)/365)),0)</f>
        <v>57</v>
      </c>
      <c r="L24" s="156">
        <f>(E24+K24)/E24</f>
        <v>1.1177685950413223</v>
      </c>
      <c r="M24" s="157">
        <f>E24/L24</f>
        <v>433.00554528650645</v>
      </c>
      <c r="N24" s="158">
        <f>E24-M24</f>
        <v>50.994454713493553</v>
      </c>
      <c r="O24" s="158">
        <f>M24+N24</f>
        <v>484</v>
      </c>
      <c r="P24" s="158">
        <f>O24</f>
        <v>484</v>
      </c>
      <c r="Q24" s="158"/>
      <c r="S24" s="30">
        <v>11</v>
      </c>
      <c r="T24" s="1" t="s">
        <v>39</v>
      </c>
      <c r="U24" s="122">
        <v>73</v>
      </c>
      <c r="V24" s="81">
        <v>0</v>
      </c>
      <c r="W24" s="122">
        <v>4</v>
      </c>
      <c r="X24" s="82">
        <v>7</v>
      </c>
      <c r="Y24" s="20">
        <f>U24*6+V24*5+W24*10+X24*9</f>
        <v>541</v>
      </c>
      <c r="Z24" s="44">
        <f>'liczba dni zwłoki'!$E$15</f>
        <v>149</v>
      </c>
      <c r="AA24" s="44">
        <f>'liczba dni zwłoki'!$F$15</f>
        <v>132</v>
      </c>
      <c r="AB24" s="43">
        <f>ROUND((((Y24*0.1*Z24)/365)+((Y24*0.08*AA24)/365)),0)</f>
        <v>38</v>
      </c>
      <c r="AC24" s="45">
        <f>'liczba dni zwłoki'!$H$15</f>
        <v>106</v>
      </c>
      <c r="AD24" s="45">
        <f>'liczba dni zwłoki'!$I$15</f>
        <v>130</v>
      </c>
      <c r="AE24" s="45">
        <f>ROUND((((Y24*0.1*AC24)/365)+((Y24*0.08*AD24)/365)),0)</f>
        <v>31</v>
      </c>
    </row>
    <row r="25" spans="1:31" ht="16.5" thickTop="1" thickBot="1" x14ac:dyDescent="0.3">
      <c r="A25" s="30">
        <v>2</v>
      </c>
      <c r="B25" s="1" t="s">
        <v>7</v>
      </c>
      <c r="C25" s="2">
        <v>77</v>
      </c>
      <c r="D25" s="2">
        <v>11</v>
      </c>
      <c r="E25" s="20">
        <f>+C25*5+D25*9</f>
        <v>484</v>
      </c>
      <c r="F25" s="44">
        <f>'liczba dni zwłoki'!$E$6</f>
        <v>422</v>
      </c>
      <c r="G25" s="44">
        <f>'liczba dni zwłoki'!$F$6</f>
        <v>132</v>
      </c>
      <c r="H25" s="47">
        <f t="shared" ref="H25:H33" si="13">ROUND(((E25*0.1*F25)/365)+((E25*0.08*G25)/365),0)</f>
        <v>70</v>
      </c>
      <c r="I25" s="45">
        <f>'liczba dni zwłoki'!$H$6</f>
        <v>290</v>
      </c>
      <c r="J25" s="45">
        <f>'liczba dni zwłoki'!$I$6</f>
        <v>130</v>
      </c>
      <c r="K25" s="46">
        <f t="shared" ref="K25:K33" si="14">ROUND((((E25*0.1*I25)/365)+((E25*0.08*J25)/365)),0)</f>
        <v>52</v>
      </c>
      <c r="L25" s="156">
        <f t="shared" ref="L25:L28" si="15">(E25+K25)/E25</f>
        <v>1.1074380165289257</v>
      </c>
      <c r="M25" s="157">
        <f t="shared" ref="M25:M33" si="16">E25/L25</f>
        <v>437.04477611940297</v>
      </c>
      <c r="N25" s="158">
        <f t="shared" ref="N25:N34" si="17">E25-M25</f>
        <v>46.955223880597032</v>
      </c>
      <c r="O25" s="158">
        <f t="shared" ref="O25:O34" si="18">M25+N25</f>
        <v>484</v>
      </c>
      <c r="P25" s="158">
        <f t="shared" ref="P25:P32" si="19">O25</f>
        <v>484</v>
      </c>
      <c r="Q25" s="158"/>
      <c r="S25" s="30">
        <v>12</v>
      </c>
      <c r="T25" s="1" t="s">
        <v>40</v>
      </c>
      <c r="U25" s="122">
        <v>73</v>
      </c>
      <c r="V25" s="81">
        <v>0</v>
      </c>
      <c r="W25" s="122">
        <v>4</v>
      </c>
      <c r="X25" s="82">
        <v>7</v>
      </c>
      <c r="Y25" s="20">
        <f t="shared" ref="Y25:Y32" si="20">U25*6+V25*5+W25*10+X25*9</f>
        <v>541</v>
      </c>
      <c r="Z25" s="44">
        <f>'liczba dni zwłoki'!$E$16</f>
        <v>120</v>
      </c>
      <c r="AA25" s="44">
        <f>'liczba dni zwłoki'!$F$16</f>
        <v>132</v>
      </c>
      <c r="AB25" s="43">
        <f t="shared" ref="AB25:AB31" si="21">ROUND((((Y25*0.1*Z25)/365)+((Y25*0.08*AA25)/365)),0)</f>
        <v>33</v>
      </c>
      <c r="AC25" s="45">
        <f>'liczba dni zwłoki'!$H$16</f>
        <v>77</v>
      </c>
      <c r="AD25" s="45">
        <f>'liczba dni zwłoki'!$I$16</f>
        <v>130</v>
      </c>
      <c r="AE25" s="45">
        <f t="shared" ref="AE25:AE31" si="22">ROUND((((Y25*0.1*AC25)/365)+((Y25*0.08*AD25)/365)),0)</f>
        <v>27</v>
      </c>
    </row>
    <row r="26" spans="1:31" ht="16.5" thickTop="1" thickBot="1" x14ac:dyDescent="0.3">
      <c r="A26" s="30">
        <v>3</v>
      </c>
      <c r="B26" s="1" t="s">
        <v>8</v>
      </c>
      <c r="C26" s="2">
        <v>75</v>
      </c>
      <c r="D26" s="2">
        <v>11</v>
      </c>
      <c r="E26" s="20">
        <f>C26*5+D26*9</f>
        <v>474</v>
      </c>
      <c r="F26" s="44">
        <f>'liczba dni zwłoki'!$E$7</f>
        <v>393</v>
      </c>
      <c r="G26" s="44">
        <f>'liczba dni zwłoki'!$F$7</f>
        <v>132</v>
      </c>
      <c r="H26" s="47">
        <f t="shared" si="13"/>
        <v>65</v>
      </c>
      <c r="I26" s="45">
        <f>'liczba dni zwłoki'!$H$7</f>
        <v>261</v>
      </c>
      <c r="J26" s="45">
        <f>'liczba dni zwłoki'!$I$7</f>
        <v>130</v>
      </c>
      <c r="K26" s="46">
        <f t="shared" si="14"/>
        <v>47</v>
      </c>
      <c r="L26" s="156">
        <f t="shared" si="15"/>
        <v>1.0991561181434599</v>
      </c>
      <c r="M26" s="157">
        <f t="shared" si="16"/>
        <v>431.23992322456814</v>
      </c>
      <c r="N26" s="158">
        <f t="shared" si="17"/>
        <v>42.760076775431855</v>
      </c>
      <c r="O26" s="158">
        <f t="shared" si="18"/>
        <v>474</v>
      </c>
      <c r="P26" s="158">
        <f t="shared" si="19"/>
        <v>474</v>
      </c>
      <c r="Q26" s="158"/>
      <c r="S26" s="30">
        <v>13</v>
      </c>
      <c r="T26" s="1" t="s">
        <v>41</v>
      </c>
      <c r="U26" s="122">
        <v>73</v>
      </c>
      <c r="V26" s="81">
        <v>0</v>
      </c>
      <c r="W26" s="122">
        <v>4</v>
      </c>
      <c r="X26" s="82">
        <v>7</v>
      </c>
      <c r="Y26" s="20">
        <f t="shared" si="20"/>
        <v>541</v>
      </c>
      <c r="Z26" s="44">
        <f>'liczba dni zwłoki'!$E$17</f>
        <v>90</v>
      </c>
      <c r="AA26" s="44">
        <f>'liczba dni zwłoki'!$F$17</f>
        <v>132</v>
      </c>
      <c r="AB26" s="43">
        <f t="shared" si="21"/>
        <v>29</v>
      </c>
      <c r="AC26" s="45">
        <f>'liczba dni zwłoki'!$H$17</f>
        <v>47</v>
      </c>
      <c r="AD26" s="45">
        <f>'liczba dni zwłoki'!$I$17</f>
        <v>130</v>
      </c>
      <c r="AE26" s="45">
        <f t="shared" si="22"/>
        <v>22</v>
      </c>
    </row>
    <row r="27" spans="1:31" ht="16.5" thickTop="1" thickBot="1" x14ac:dyDescent="0.3">
      <c r="A27" s="30">
        <v>4</v>
      </c>
      <c r="B27" s="1" t="s">
        <v>9</v>
      </c>
      <c r="C27" s="2">
        <v>73</v>
      </c>
      <c r="D27" s="2">
        <v>11</v>
      </c>
      <c r="E27" s="20">
        <f>C27*5+D27*9</f>
        <v>464</v>
      </c>
      <c r="F27" s="44">
        <f>'liczba dni zwłoki'!$E$8</f>
        <v>363</v>
      </c>
      <c r="G27" s="44">
        <f>'liczba dni zwłoki'!$F$8</f>
        <v>132</v>
      </c>
      <c r="H27" s="47">
        <f t="shared" si="13"/>
        <v>60</v>
      </c>
      <c r="I27" s="45">
        <f>'liczba dni zwłoki'!$H$8</f>
        <v>231</v>
      </c>
      <c r="J27" s="45">
        <f>'liczba dni zwłoki'!$I$8</f>
        <v>130</v>
      </c>
      <c r="K27" s="46">
        <f t="shared" si="14"/>
        <v>43</v>
      </c>
      <c r="L27" s="156">
        <f t="shared" si="15"/>
        <v>1.0926724137931034</v>
      </c>
      <c r="M27" s="157">
        <f t="shared" si="16"/>
        <v>424.64694280078896</v>
      </c>
      <c r="N27" s="158">
        <f t="shared" si="17"/>
        <v>39.353057199211037</v>
      </c>
      <c r="O27" s="158">
        <f t="shared" si="18"/>
        <v>464</v>
      </c>
      <c r="P27" s="158">
        <f t="shared" si="19"/>
        <v>464</v>
      </c>
      <c r="Q27" s="158"/>
      <c r="S27" s="30">
        <v>14</v>
      </c>
      <c r="T27" s="1" t="s">
        <v>42</v>
      </c>
      <c r="U27" s="122">
        <v>73</v>
      </c>
      <c r="V27" s="81">
        <v>0</v>
      </c>
      <c r="W27" s="122">
        <v>4</v>
      </c>
      <c r="X27" s="82">
        <v>7</v>
      </c>
      <c r="Y27" s="20">
        <f t="shared" si="20"/>
        <v>541</v>
      </c>
      <c r="Z27" s="44">
        <f>'liczba dni zwłoki'!$E$18</f>
        <v>58</v>
      </c>
      <c r="AA27" s="44">
        <f>'liczba dni zwłoki'!$F$18</f>
        <v>132</v>
      </c>
      <c r="AB27" s="43">
        <f t="shared" si="21"/>
        <v>24</v>
      </c>
      <c r="AC27" s="45">
        <f>'liczba dni zwłoki'!$H$18</f>
        <v>15</v>
      </c>
      <c r="AD27" s="45">
        <f>'liczba dni zwłoki'!$I$18</f>
        <v>130</v>
      </c>
      <c r="AE27" s="45">
        <f t="shared" si="22"/>
        <v>18</v>
      </c>
    </row>
    <row r="28" spans="1:31" ht="16.5" thickTop="1" thickBot="1" x14ac:dyDescent="0.3">
      <c r="A28" s="30">
        <v>5</v>
      </c>
      <c r="B28" s="1" t="s">
        <v>10</v>
      </c>
      <c r="C28" s="2">
        <v>73</v>
      </c>
      <c r="D28" s="2">
        <v>11</v>
      </c>
      <c r="E28" s="20">
        <f t="shared" ref="E28:E33" si="23">C28*5+D28*9</f>
        <v>464</v>
      </c>
      <c r="F28" s="44">
        <f>'liczba dni zwłoki'!$E$9</f>
        <v>330</v>
      </c>
      <c r="G28" s="44">
        <f>'liczba dni zwłoki'!$F$9</f>
        <v>132</v>
      </c>
      <c r="H28" s="47">
        <f t="shared" si="13"/>
        <v>55</v>
      </c>
      <c r="I28" s="45">
        <f>'liczba dni zwłoki'!$H$9</f>
        <v>198</v>
      </c>
      <c r="J28" s="45">
        <f>'liczba dni zwłoki'!$I$9</f>
        <v>130</v>
      </c>
      <c r="K28" s="46">
        <f t="shared" si="14"/>
        <v>38</v>
      </c>
      <c r="L28" s="156">
        <f t="shared" si="15"/>
        <v>1.0818965517241379</v>
      </c>
      <c r="M28" s="157">
        <f t="shared" si="16"/>
        <v>428.8764940239044</v>
      </c>
      <c r="N28" s="158">
        <f t="shared" si="17"/>
        <v>35.123505976095601</v>
      </c>
      <c r="O28" s="158">
        <f t="shared" si="18"/>
        <v>464</v>
      </c>
      <c r="P28" s="158">
        <f t="shared" si="19"/>
        <v>464</v>
      </c>
      <c r="Q28" s="158"/>
      <c r="S28" s="30">
        <v>15</v>
      </c>
      <c r="T28" s="1" t="s">
        <v>43</v>
      </c>
      <c r="U28" s="122">
        <v>68</v>
      </c>
      <c r="V28" s="81">
        <v>0</v>
      </c>
      <c r="W28" s="122">
        <v>4</v>
      </c>
      <c r="X28" s="82">
        <v>7</v>
      </c>
      <c r="Y28" s="20">
        <f t="shared" si="20"/>
        <v>511</v>
      </c>
      <c r="Z28" s="44">
        <f>'liczba dni zwłoki'!$E$19</f>
        <v>28</v>
      </c>
      <c r="AA28" s="44">
        <f>'liczba dni zwłoki'!$F$19</f>
        <v>132</v>
      </c>
      <c r="AB28" s="43">
        <f t="shared" si="21"/>
        <v>19</v>
      </c>
      <c r="AC28" s="45">
        <f>'liczba dni zwłoki'!$H$19</f>
        <v>0</v>
      </c>
      <c r="AD28" s="45">
        <f>'liczba dni zwłoki'!$I$19</f>
        <v>130</v>
      </c>
      <c r="AE28" s="45">
        <f t="shared" si="22"/>
        <v>15</v>
      </c>
    </row>
    <row r="29" spans="1:31" ht="16.5" thickTop="1" thickBot="1" x14ac:dyDescent="0.3">
      <c r="A29" s="30">
        <v>6</v>
      </c>
      <c r="B29" s="1" t="s">
        <v>11</v>
      </c>
      <c r="C29" s="2">
        <v>73</v>
      </c>
      <c r="D29" s="2">
        <v>11</v>
      </c>
      <c r="E29" s="20">
        <f t="shared" si="23"/>
        <v>464</v>
      </c>
      <c r="F29" s="44">
        <f>'liczba dni zwłoki'!$E$10</f>
        <v>302</v>
      </c>
      <c r="G29" s="44">
        <f>'liczba dni zwłoki'!$F$10</f>
        <v>132</v>
      </c>
      <c r="H29" s="47">
        <f t="shared" si="13"/>
        <v>52</v>
      </c>
      <c r="I29" s="45">
        <f>'liczba dni zwłoki'!$H$10</f>
        <v>170</v>
      </c>
      <c r="J29" s="45">
        <f>'liczba dni zwłoki'!$I$10</f>
        <v>130</v>
      </c>
      <c r="K29" s="46">
        <f t="shared" si="14"/>
        <v>35</v>
      </c>
      <c r="L29" s="156">
        <f>(E29+K29)/E29</f>
        <v>1.0754310344827587</v>
      </c>
      <c r="M29" s="157">
        <f t="shared" si="16"/>
        <v>431.45490981963928</v>
      </c>
      <c r="N29" s="158">
        <f t="shared" si="17"/>
        <v>32.545090180360717</v>
      </c>
      <c r="O29" s="158">
        <f t="shared" si="18"/>
        <v>464</v>
      </c>
      <c r="P29" s="158">
        <f t="shared" si="19"/>
        <v>464</v>
      </c>
      <c r="Q29" s="158"/>
      <c r="S29" s="30">
        <v>16</v>
      </c>
      <c r="T29" s="1" t="s">
        <v>188</v>
      </c>
      <c r="U29" s="122">
        <v>68</v>
      </c>
      <c r="V29" s="81">
        <v>0</v>
      </c>
      <c r="W29" s="122">
        <v>4</v>
      </c>
      <c r="X29" s="82">
        <v>7</v>
      </c>
      <c r="Y29" s="20">
        <f t="shared" si="20"/>
        <v>511</v>
      </c>
      <c r="Z29" s="44">
        <f>'liczba dni zwłoki'!$E$20</f>
        <v>0</v>
      </c>
      <c r="AA29" s="44">
        <f>'liczba dni zwłoki'!$F$20</f>
        <v>130</v>
      </c>
      <c r="AB29" s="43">
        <f t="shared" si="21"/>
        <v>15</v>
      </c>
      <c r="AC29" s="45">
        <f>'liczba dni zwłoki'!$H$20</f>
        <v>0</v>
      </c>
      <c r="AD29" s="45">
        <f>'liczba dni zwłoki'!$I$20</f>
        <v>129</v>
      </c>
      <c r="AE29" s="45">
        <f t="shared" si="22"/>
        <v>14</v>
      </c>
    </row>
    <row r="30" spans="1:31" ht="16.5" thickTop="1" thickBot="1" x14ac:dyDescent="0.3">
      <c r="A30" s="30">
        <v>7</v>
      </c>
      <c r="B30" s="1" t="s">
        <v>12</v>
      </c>
      <c r="C30" s="2">
        <v>73</v>
      </c>
      <c r="D30" s="2">
        <v>11</v>
      </c>
      <c r="E30" s="20">
        <f t="shared" si="23"/>
        <v>464</v>
      </c>
      <c r="F30" s="44">
        <f>'liczba dni zwłoki'!$E$11</f>
        <v>271</v>
      </c>
      <c r="G30" s="44">
        <f>'liczba dni zwłoki'!$F$11</f>
        <v>132</v>
      </c>
      <c r="H30" s="47">
        <f t="shared" si="13"/>
        <v>48</v>
      </c>
      <c r="I30" s="45">
        <f>'liczba dni zwłoki'!$H$11</f>
        <v>144</v>
      </c>
      <c r="J30" s="45">
        <f>'liczba dni zwłoki'!$I$11</f>
        <v>130</v>
      </c>
      <c r="K30" s="46">
        <f t="shared" si="14"/>
        <v>32</v>
      </c>
      <c r="L30" s="156">
        <f t="shared" ref="L30:L33" si="24">(E30+K30)/E30</f>
        <v>1.0689655172413792</v>
      </c>
      <c r="M30" s="157">
        <f t="shared" si="16"/>
        <v>434.06451612903231</v>
      </c>
      <c r="N30" s="158">
        <f t="shared" si="17"/>
        <v>29.935483870967687</v>
      </c>
      <c r="O30" s="158">
        <f t="shared" si="18"/>
        <v>464</v>
      </c>
      <c r="P30" s="158">
        <f t="shared" si="19"/>
        <v>464</v>
      </c>
      <c r="Q30" s="158"/>
      <c r="S30" s="30">
        <v>17</v>
      </c>
      <c r="T30" s="1" t="s">
        <v>189</v>
      </c>
      <c r="U30" s="122">
        <v>67</v>
      </c>
      <c r="V30" s="81">
        <v>0</v>
      </c>
      <c r="W30" s="122">
        <v>4</v>
      </c>
      <c r="X30" s="82">
        <v>7</v>
      </c>
      <c r="Y30" s="20">
        <f t="shared" si="20"/>
        <v>505</v>
      </c>
      <c r="Z30" s="44">
        <f>'liczba dni zwłoki'!$E$21</f>
        <v>0</v>
      </c>
      <c r="AA30" s="44">
        <f>'liczba dni zwłoki'!$F$21</f>
        <v>99</v>
      </c>
      <c r="AB30" s="43">
        <f t="shared" si="21"/>
        <v>11</v>
      </c>
      <c r="AC30" s="45">
        <f>'liczba dni zwłoki'!$H$21</f>
        <v>0</v>
      </c>
      <c r="AD30" s="45">
        <f>'liczba dni zwłoki'!$I$21</f>
        <v>99</v>
      </c>
      <c r="AE30" s="45">
        <f t="shared" si="22"/>
        <v>11</v>
      </c>
    </row>
    <row r="31" spans="1:31" ht="16.5" thickTop="1" thickBot="1" x14ac:dyDescent="0.3">
      <c r="A31" s="30">
        <v>8</v>
      </c>
      <c r="B31" s="1" t="s">
        <v>13</v>
      </c>
      <c r="C31" s="2">
        <v>73</v>
      </c>
      <c r="D31" s="2">
        <v>11</v>
      </c>
      <c r="E31" s="20">
        <f t="shared" si="23"/>
        <v>464</v>
      </c>
      <c r="F31" s="44">
        <f>'liczba dni zwłoki'!$E$12</f>
        <v>240</v>
      </c>
      <c r="G31" s="44">
        <f>'liczba dni zwłoki'!$F$12</f>
        <v>132</v>
      </c>
      <c r="H31" s="47">
        <f t="shared" si="13"/>
        <v>44</v>
      </c>
      <c r="I31" s="45">
        <f>'liczba dni zwłoki'!$H$12</f>
        <v>144</v>
      </c>
      <c r="J31" s="45">
        <f>'liczba dni zwłoki'!$I$12</f>
        <v>130</v>
      </c>
      <c r="K31" s="46">
        <f t="shared" si="14"/>
        <v>32</v>
      </c>
      <c r="L31" s="156">
        <f t="shared" si="24"/>
        <v>1.0689655172413792</v>
      </c>
      <c r="M31" s="157">
        <f t="shared" si="16"/>
        <v>434.06451612903231</v>
      </c>
      <c r="N31" s="158">
        <f t="shared" si="17"/>
        <v>29.935483870967687</v>
      </c>
      <c r="O31" s="158">
        <f t="shared" si="18"/>
        <v>464</v>
      </c>
      <c r="P31" s="158">
        <f t="shared" si="19"/>
        <v>464</v>
      </c>
      <c r="Q31" s="158"/>
      <c r="S31" s="30">
        <v>18</v>
      </c>
      <c r="T31" s="1" t="s">
        <v>190</v>
      </c>
      <c r="U31" s="122">
        <v>67</v>
      </c>
      <c r="V31" s="81">
        <v>0</v>
      </c>
      <c r="W31" s="122">
        <v>4</v>
      </c>
      <c r="X31" s="82">
        <v>7</v>
      </c>
      <c r="Y31" s="20">
        <f t="shared" si="20"/>
        <v>505</v>
      </c>
      <c r="Z31" s="44">
        <f>'liczba dni zwłoki'!$E$22</f>
        <v>0</v>
      </c>
      <c r="AA31" s="44">
        <f>'liczba dni zwłoki'!$F$22</f>
        <v>69</v>
      </c>
      <c r="AB31" s="43">
        <f t="shared" si="21"/>
        <v>8</v>
      </c>
      <c r="AC31" s="45">
        <f>'liczba dni zwłoki'!$H$22</f>
        <v>0</v>
      </c>
      <c r="AD31" s="45">
        <f>'liczba dni zwłoki'!$I$22</f>
        <v>69</v>
      </c>
      <c r="AE31" s="45">
        <f t="shared" si="22"/>
        <v>8</v>
      </c>
    </row>
    <row r="32" spans="1:31" ht="16.5" thickTop="1" thickBot="1" x14ac:dyDescent="0.3">
      <c r="A32" s="30">
        <v>9</v>
      </c>
      <c r="B32" s="1" t="s">
        <v>14</v>
      </c>
      <c r="C32" s="2">
        <v>73</v>
      </c>
      <c r="D32" s="2">
        <v>11</v>
      </c>
      <c r="E32" s="20">
        <f t="shared" si="23"/>
        <v>464</v>
      </c>
      <c r="F32" s="44">
        <f>'liczba dni zwłoki'!$E$13</f>
        <v>212</v>
      </c>
      <c r="G32" s="44">
        <f>'liczba dni zwłoki'!$F$13</f>
        <v>132</v>
      </c>
      <c r="H32" s="47">
        <f t="shared" si="13"/>
        <v>40</v>
      </c>
      <c r="I32" s="45">
        <f>'liczba dni zwłoki'!$H$13</f>
        <v>144</v>
      </c>
      <c r="J32" s="45">
        <f>'liczba dni zwłoki'!$I$13</f>
        <v>130</v>
      </c>
      <c r="K32" s="46">
        <f t="shared" si="14"/>
        <v>32</v>
      </c>
      <c r="L32" s="156">
        <f t="shared" si="24"/>
        <v>1.0689655172413792</v>
      </c>
      <c r="M32" s="157">
        <f t="shared" si="16"/>
        <v>434.06451612903231</v>
      </c>
      <c r="N32" s="158">
        <f t="shared" si="17"/>
        <v>29.935483870967687</v>
      </c>
      <c r="O32" s="158">
        <f t="shared" si="18"/>
        <v>464</v>
      </c>
      <c r="P32" s="158">
        <f t="shared" si="19"/>
        <v>464</v>
      </c>
      <c r="Q32" s="158"/>
      <c r="S32" s="30">
        <v>19</v>
      </c>
      <c r="T32" s="1" t="s">
        <v>240</v>
      </c>
      <c r="U32" s="17">
        <v>67</v>
      </c>
      <c r="V32" s="17">
        <v>0</v>
      </c>
      <c r="W32" s="2">
        <v>4</v>
      </c>
      <c r="X32" s="2">
        <v>7</v>
      </c>
      <c r="Y32" s="20">
        <f t="shared" si="20"/>
        <v>505</v>
      </c>
      <c r="Z32" s="44">
        <f>'liczba dni zwłoki'!$E$23</f>
        <v>0</v>
      </c>
      <c r="AA32" s="44">
        <f>'liczba dni zwłoki'!$F$23</f>
        <v>36</v>
      </c>
      <c r="AB32" s="43">
        <v>0</v>
      </c>
      <c r="AC32" s="45">
        <f>'liczba dni zwłoki'!$H$23</f>
        <v>0</v>
      </c>
      <c r="AD32" s="45">
        <f>'liczba dni zwłoki'!$I$23</f>
        <v>36</v>
      </c>
      <c r="AE32" s="45">
        <v>0</v>
      </c>
    </row>
    <row r="33" spans="1:31" ht="16.5" thickTop="1" thickBot="1" x14ac:dyDescent="0.3">
      <c r="A33" s="30">
        <v>10</v>
      </c>
      <c r="B33" s="1" t="s">
        <v>36</v>
      </c>
      <c r="C33" s="2">
        <v>73</v>
      </c>
      <c r="D33" s="22">
        <v>11</v>
      </c>
      <c r="E33" s="23">
        <f t="shared" si="23"/>
        <v>464</v>
      </c>
      <c r="F33" s="44">
        <f>'liczba dni zwłoki'!$E$14</f>
        <v>181</v>
      </c>
      <c r="G33" s="44">
        <f>'liczba dni zwłoki'!$F$14</f>
        <v>132</v>
      </c>
      <c r="H33" s="47">
        <f t="shared" si="13"/>
        <v>36</v>
      </c>
      <c r="I33" s="45">
        <f>'liczba dni zwłoki'!$H$14</f>
        <v>138</v>
      </c>
      <c r="J33" s="45">
        <f>'liczba dni zwłoki'!$I$14</f>
        <v>130</v>
      </c>
      <c r="K33" s="46">
        <f t="shared" si="14"/>
        <v>31</v>
      </c>
      <c r="L33" s="156">
        <f t="shared" si="24"/>
        <v>1.0668103448275863</v>
      </c>
      <c r="M33" s="157">
        <f t="shared" si="16"/>
        <v>434.9414141414141</v>
      </c>
      <c r="N33" s="158">
        <f t="shared" si="17"/>
        <v>29.0585858585859</v>
      </c>
      <c r="O33" s="158">
        <f t="shared" si="18"/>
        <v>464</v>
      </c>
      <c r="P33" s="158">
        <f>O33-Q33</f>
        <v>97.403553803321302</v>
      </c>
      <c r="Q33" s="158">
        <f>N34</f>
        <v>366.5964461966787</v>
      </c>
      <c r="X33" s="24" t="s">
        <v>47</v>
      </c>
      <c r="Y33" s="33">
        <f>SUM(Y24:Y32)</f>
        <v>4701</v>
      </c>
      <c r="Z33" s="33"/>
      <c r="AA33" s="33"/>
      <c r="AB33" s="34">
        <f>SUM(AB24:AB32)</f>
        <v>177</v>
      </c>
      <c r="AC33" s="34"/>
      <c r="AD33" s="34"/>
      <c r="AE33" s="34">
        <f>SUM(AE24:AE32)</f>
        <v>146</v>
      </c>
    </row>
    <row r="34" spans="1:31" ht="16.5" thickTop="1" thickBot="1" x14ac:dyDescent="0.3">
      <c r="A34" s="12"/>
      <c r="B34" s="13"/>
      <c r="C34" s="14"/>
      <c r="D34" s="24" t="s">
        <v>47</v>
      </c>
      <c r="E34" s="35">
        <f>SUM(E24:E33)</f>
        <v>4690</v>
      </c>
      <c r="F34" s="35"/>
      <c r="G34" s="35"/>
      <c r="H34" s="25">
        <f>SUM(H24:H33)</f>
        <v>544</v>
      </c>
      <c r="I34" s="25"/>
      <c r="J34" s="25"/>
      <c r="K34" s="25">
        <f t="shared" ref="K34" si="25">SUM(K24:K33)</f>
        <v>399</v>
      </c>
      <c r="L34" s="155"/>
      <c r="M34" s="159">
        <f>SUM(M24:M33)</f>
        <v>4323.4035538033213</v>
      </c>
      <c r="N34" s="159">
        <f t="shared" si="17"/>
        <v>366.5964461966787</v>
      </c>
      <c r="O34" s="159">
        <f t="shared" si="18"/>
        <v>4690</v>
      </c>
      <c r="P34" s="159">
        <f>SUM(P24:P33)</f>
        <v>4323.4035538033213</v>
      </c>
      <c r="Q34" s="159">
        <f>SUM(Q24:Q33)</f>
        <v>366.5964461966787</v>
      </c>
    </row>
    <row r="35" spans="1:31" ht="15.75" thickTop="1" x14ac:dyDescent="0.25"/>
    <row r="36" spans="1:31" ht="17.25" customHeight="1" x14ac:dyDescent="0.3">
      <c r="A36" s="198" t="s">
        <v>226</v>
      </c>
      <c r="B36" s="198"/>
      <c r="C36" s="198"/>
      <c r="D36" s="198"/>
      <c r="E36" s="198"/>
      <c r="F36" s="198"/>
      <c r="G36" s="198"/>
      <c r="H36" s="198"/>
      <c r="I36" s="198"/>
      <c r="J36" s="198"/>
      <c r="K36" s="198"/>
      <c r="L36" s="134"/>
      <c r="M36" s="134"/>
      <c r="N36" s="134"/>
      <c r="O36" s="134"/>
      <c r="P36" s="134"/>
      <c r="Q36" s="134"/>
      <c r="R36" s="132"/>
      <c r="S36" s="198" t="s">
        <v>226</v>
      </c>
      <c r="T36" s="198"/>
      <c r="U36" s="198"/>
      <c r="V36" s="198"/>
      <c r="W36" s="198"/>
      <c r="X36" s="198"/>
      <c r="Y36" s="198"/>
      <c r="Z36" s="198"/>
      <c r="AA36" s="198"/>
      <c r="AB36" s="198"/>
      <c r="AC36" s="198"/>
      <c r="AD36" s="198"/>
      <c r="AE36" s="198"/>
    </row>
    <row r="37" spans="1:31" ht="18" customHeight="1" thickBot="1" x14ac:dyDescent="0.3">
      <c r="C37" s="127"/>
      <c r="D37" s="127"/>
      <c r="H37" s="11"/>
      <c r="I37" s="11"/>
      <c r="J37" s="11"/>
      <c r="K37" s="11"/>
      <c r="L37" s="11"/>
      <c r="M37" s="11"/>
      <c r="N37" s="11"/>
      <c r="O37" s="11"/>
      <c r="P37" s="11"/>
      <c r="Q37" s="11"/>
    </row>
    <row r="38" spans="1:31" ht="33.75" customHeight="1" thickTop="1" thickBot="1" x14ac:dyDescent="0.3">
      <c r="F38" s="187" t="s">
        <v>152</v>
      </c>
      <c r="G38" s="188"/>
      <c r="H38" s="189"/>
      <c r="I38" s="174" t="s">
        <v>151</v>
      </c>
      <c r="J38" s="175"/>
      <c r="K38" s="176"/>
      <c r="L38" s="153"/>
      <c r="M38" s="153"/>
      <c r="N38" s="153"/>
      <c r="O38" s="153"/>
      <c r="P38" s="153"/>
      <c r="Q38" s="153"/>
      <c r="Z38" s="187" t="s">
        <v>152</v>
      </c>
      <c r="AA38" s="188"/>
      <c r="AB38" s="189"/>
      <c r="AC38" s="174" t="s">
        <v>151</v>
      </c>
      <c r="AD38" s="175"/>
      <c r="AE38" s="176"/>
    </row>
    <row r="39" spans="1:31" ht="45.75" customHeight="1" thickTop="1" thickBot="1" x14ac:dyDescent="0.3">
      <c r="A39" s="177" t="s">
        <v>0</v>
      </c>
      <c r="B39" s="179" t="s">
        <v>1</v>
      </c>
      <c r="C39" s="183" t="s">
        <v>2</v>
      </c>
      <c r="D39" s="184"/>
      <c r="E39" s="181" t="s">
        <v>3</v>
      </c>
      <c r="F39" s="190" t="s">
        <v>38</v>
      </c>
      <c r="G39" s="191"/>
      <c r="H39" s="185" t="s">
        <v>37</v>
      </c>
      <c r="I39" s="192" t="s">
        <v>150</v>
      </c>
      <c r="J39" s="193"/>
      <c r="K39" s="173" t="s">
        <v>48</v>
      </c>
      <c r="L39" s="166" t="s">
        <v>243</v>
      </c>
      <c r="M39" s="168" t="s">
        <v>241</v>
      </c>
      <c r="N39" s="168" t="s">
        <v>185</v>
      </c>
      <c r="O39" s="168" t="s">
        <v>183</v>
      </c>
      <c r="P39" s="168" t="s">
        <v>244</v>
      </c>
      <c r="Q39" s="168" t="s">
        <v>245</v>
      </c>
      <c r="S39" s="177" t="s">
        <v>0</v>
      </c>
      <c r="T39" s="179" t="s">
        <v>1</v>
      </c>
      <c r="U39" s="194" t="s">
        <v>2</v>
      </c>
      <c r="V39" s="195"/>
      <c r="W39" s="195"/>
      <c r="X39" s="196"/>
      <c r="Y39" s="181" t="s">
        <v>3</v>
      </c>
      <c r="Z39" s="197" t="s">
        <v>38</v>
      </c>
      <c r="AA39" s="197"/>
      <c r="AB39" s="185" t="s">
        <v>37</v>
      </c>
      <c r="AC39" s="192" t="s">
        <v>150</v>
      </c>
      <c r="AD39" s="193"/>
      <c r="AE39" s="171" t="s">
        <v>48</v>
      </c>
    </row>
    <row r="40" spans="1:31" ht="17.25" customHeight="1" thickTop="1" thickBot="1" x14ac:dyDescent="0.3">
      <c r="A40" s="178"/>
      <c r="B40" s="180"/>
      <c r="C40" s="19" t="s">
        <v>4</v>
      </c>
      <c r="D40" s="19" t="s">
        <v>5</v>
      </c>
      <c r="E40" s="182"/>
      <c r="F40" s="78" t="s">
        <v>197</v>
      </c>
      <c r="G40" s="78" t="s">
        <v>198</v>
      </c>
      <c r="H40" s="186"/>
      <c r="I40" s="80" t="s">
        <v>197</v>
      </c>
      <c r="J40" s="79" t="s">
        <v>198</v>
      </c>
      <c r="K40" s="173"/>
      <c r="L40" s="167"/>
      <c r="M40" s="169"/>
      <c r="N40" s="169"/>
      <c r="O40" s="169"/>
      <c r="P40" s="169"/>
      <c r="Q40" s="169"/>
      <c r="S40" s="178"/>
      <c r="T40" s="180"/>
      <c r="U40" s="28" t="s">
        <v>44</v>
      </c>
      <c r="V40" s="19" t="s">
        <v>4</v>
      </c>
      <c r="W40" s="29" t="s">
        <v>45</v>
      </c>
      <c r="X40" s="19" t="s">
        <v>5</v>
      </c>
      <c r="Y40" s="182"/>
      <c r="Z40" s="78" t="s">
        <v>197</v>
      </c>
      <c r="AA40" s="126" t="s">
        <v>198</v>
      </c>
      <c r="AB40" s="186"/>
      <c r="AC40" s="79" t="s">
        <v>197</v>
      </c>
      <c r="AD40" s="80" t="s">
        <v>198</v>
      </c>
      <c r="AE40" s="172"/>
    </row>
    <row r="41" spans="1:31" ht="16.5" thickTop="1" thickBot="1" x14ac:dyDescent="0.3">
      <c r="A41" s="30">
        <v>1</v>
      </c>
      <c r="B41" s="1" t="s">
        <v>6</v>
      </c>
      <c r="C41" s="2">
        <v>48</v>
      </c>
      <c r="D41" s="2">
        <v>4</v>
      </c>
      <c r="E41" s="20">
        <f>C41*5+D41*9</f>
        <v>276</v>
      </c>
      <c r="F41" s="44">
        <f>'liczba dni zwłoki'!$E$5</f>
        <v>455</v>
      </c>
      <c r="G41" s="44">
        <f>'liczba dni zwłoki'!$F$5</f>
        <v>132</v>
      </c>
      <c r="H41" s="47">
        <f>ROUND(((E41*0.1*F41)/365)+((E41*0.08*G41)/365),0)</f>
        <v>42</v>
      </c>
      <c r="I41" s="45">
        <f>'liczba dni zwłoki'!$H$5</f>
        <v>323</v>
      </c>
      <c r="J41" s="45">
        <f>'liczba dni zwłoki'!$I$5</f>
        <v>130</v>
      </c>
      <c r="K41" s="46">
        <f>ROUND((((E41*0.1*I41)/365)+((E41*0.08*J41)/365)),0)</f>
        <v>32</v>
      </c>
      <c r="L41" s="156">
        <f>(E41+K41)/E41</f>
        <v>1.1159420289855073</v>
      </c>
      <c r="M41" s="157">
        <f>E41/L41</f>
        <v>247.3246753246753</v>
      </c>
      <c r="N41" s="158">
        <f>E41-M41</f>
        <v>28.675324675324703</v>
      </c>
      <c r="O41" s="158">
        <f>M41+N41</f>
        <v>276</v>
      </c>
      <c r="P41" s="158">
        <f>O41</f>
        <v>276</v>
      </c>
      <c r="Q41" s="158"/>
      <c r="S41" s="30">
        <v>11</v>
      </c>
      <c r="T41" s="1" t="s">
        <v>39</v>
      </c>
      <c r="U41" s="122">
        <v>46</v>
      </c>
      <c r="V41" s="81">
        <v>0</v>
      </c>
      <c r="W41" s="122">
        <v>4</v>
      </c>
      <c r="X41" s="82">
        <v>0</v>
      </c>
      <c r="Y41" s="20">
        <f>U41*6+V41*5+W41*10+X41*9</f>
        <v>316</v>
      </c>
      <c r="Z41" s="44">
        <f>'liczba dni zwłoki'!$E$15</f>
        <v>149</v>
      </c>
      <c r="AA41" s="44">
        <f>'liczba dni zwłoki'!$F$15</f>
        <v>132</v>
      </c>
      <c r="AB41" s="43">
        <f>ROUND((((Y41*0.1*Z41)/365)+((Y41*0.08*AA41)/365)),0)</f>
        <v>22</v>
      </c>
      <c r="AC41" s="45">
        <f>'liczba dni zwłoki'!$H$15</f>
        <v>106</v>
      </c>
      <c r="AD41" s="45">
        <f>'liczba dni zwłoki'!$I$15</f>
        <v>130</v>
      </c>
      <c r="AE41" s="45">
        <f>ROUND((((Y41*0.1*AC41)/365)+((Y41*0.08*AD41)/365)),0)</f>
        <v>18</v>
      </c>
    </row>
    <row r="42" spans="1:31" ht="16.5" thickTop="1" thickBot="1" x14ac:dyDescent="0.3">
      <c r="A42" s="30">
        <v>2</v>
      </c>
      <c r="B42" s="1" t="s">
        <v>7</v>
      </c>
      <c r="C42" s="2">
        <v>48</v>
      </c>
      <c r="D42" s="2">
        <v>4</v>
      </c>
      <c r="E42" s="20">
        <f>+C42*5+D42*9</f>
        <v>276</v>
      </c>
      <c r="F42" s="44">
        <f>'liczba dni zwłoki'!$E$6</f>
        <v>422</v>
      </c>
      <c r="G42" s="44">
        <f>'liczba dni zwłoki'!$F$6</f>
        <v>132</v>
      </c>
      <c r="H42" s="47">
        <f t="shared" ref="H42:H50" si="26">ROUND(((E42*0.1*F42)/365)+((E42*0.08*G42)/365),0)</f>
        <v>40</v>
      </c>
      <c r="I42" s="45">
        <f>'liczba dni zwłoki'!$H$6</f>
        <v>290</v>
      </c>
      <c r="J42" s="45">
        <f>'liczba dni zwłoki'!$I$6</f>
        <v>130</v>
      </c>
      <c r="K42" s="46">
        <f t="shared" ref="K42:K50" si="27">ROUND((((E42*0.1*I42)/365)+((E42*0.08*J42)/365)),0)</f>
        <v>30</v>
      </c>
      <c r="L42" s="156">
        <f t="shared" ref="L42:L45" si="28">(E42+K42)/E42</f>
        <v>1.1086956521739131</v>
      </c>
      <c r="M42" s="157">
        <f t="shared" ref="M42:M50" si="29">E42/L42</f>
        <v>248.94117647058823</v>
      </c>
      <c r="N42" s="158">
        <f t="shared" ref="N42:N51" si="30">E42-M42</f>
        <v>27.058823529411768</v>
      </c>
      <c r="O42" s="158">
        <f t="shared" ref="O42:O51" si="31">M42+N42</f>
        <v>276</v>
      </c>
      <c r="P42" s="158">
        <f t="shared" ref="P42:P49" si="32">O42</f>
        <v>276</v>
      </c>
      <c r="Q42" s="158"/>
      <c r="S42" s="30">
        <v>12</v>
      </c>
      <c r="T42" s="1" t="s">
        <v>40</v>
      </c>
      <c r="U42" s="122">
        <v>46</v>
      </c>
      <c r="V42" s="81">
        <v>0</v>
      </c>
      <c r="W42" s="122">
        <v>4</v>
      </c>
      <c r="X42" s="82">
        <v>0</v>
      </c>
      <c r="Y42" s="20">
        <f t="shared" ref="Y42:Y49" si="33">U42*6+V42*5+W42*10+X42*9</f>
        <v>316</v>
      </c>
      <c r="Z42" s="44">
        <f>'liczba dni zwłoki'!$E$16</f>
        <v>120</v>
      </c>
      <c r="AA42" s="44">
        <f>'liczba dni zwłoki'!$F$16</f>
        <v>132</v>
      </c>
      <c r="AB42" s="43">
        <f t="shared" ref="AB42:AB46" si="34">ROUND((((Y42*0.1*Z42)/365)+((Y42*0.08*AA42)/365)),0)</f>
        <v>20</v>
      </c>
      <c r="AC42" s="45">
        <f>'liczba dni zwłoki'!$H$16</f>
        <v>77</v>
      </c>
      <c r="AD42" s="45">
        <f>'liczba dni zwłoki'!$I$16</f>
        <v>130</v>
      </c>
      <c r="AE42" s="45">
        <f t="shared" ref="AE42:AE46" si="35">ROUND((((Y42*0.1*AC42)/365)+((Y42*0.08*AD42)/365)),0)</f>
        <v>16</v>
      </c>
    </row>
    <row r="43" spans="1:31" ht="16.5" thickTop="1" thickBot="1" x14ac:dyDescent="0.3">
      <c r="A43" s="30">
        <v>3</v>
      </c>
      <c r="B43" s="1" t="s">
        <v>8</v>
      </c>
      <c r="C43" s="2">
        <v>46</v>
      </c>
      <c r="D43" s="2">
        <v>4</v>
      </c>
      <c r="E43" s="20">
        <f>C43*5+D43*9</f>
        <v>266</v>
      </c>
      <c r="F43" s="44">
        <f>'liczba dni zwłoki'!$E$7</f>
        <v>393</v>
      </c>
      <c r="G43" s="44">
        <f>'liczba dni zwłoki'!$F$7</f>
        <v>132</v>
      </c>
      <c r="H43" s="47">
        <f t="shared" si="26"/>
        <v>36</v>
      </c>
      <c r="I43" s="45">
        <f>'liczba dni zwłoki'!$H$7</f>
        <v>261</v>
      </c>
      <c r="J43" s="45">
        <f>'liczba dni zwłoki'!$I$7</f>
        <v>130</v>
      </c>
      <c r="K43" s="46">
        <f t="shared" si="27"/>
        <v>27</v>
      </c>
      <c r="L43" s="156">
        <f t="shared" si="28"/>
        <v>1.1015037593984962</v>
      </c>
      <c r="M43" s="157">
        <f t="shared" si="29"/>
        <v>241.48805460750853</v>
      </c>
      <c r="N43" s="158">
        <f t="shared" si="30"/>
        <v>24.511945392491469</v>
      </c>
      <c r="O43" s="158">
        <f t="shared" si="31"/>
        <v>266</v>
      </c>
      <c r="P43" s="158">
        <f t="shared" si="32"/>
        <v>266</v>
      </c>
      <c r="Q43" s="158"/>
      <c r="S43" s="30">
        <v>13</v>
      </c>
      <c r="T43" s="1" t="s">
        <v>41</v>
      </c>
      <c r="U43" s="122">
        <v>46</v>
      </c>
      <c r="V43" s="81">
        <v>0</v>
      </c>
      <c r="W43" s="122">
        <v>4</v>
      </c>
      <c r="X43" s="82">
        <v>0</v>
      </c>
      <c r="Y43" s="20">
        <f t="shared" si="33"/>
        <v>316</v>
      </c>
      <c r="Z43" s="44">
        <f>'liczba dni zwłoki'!$E$17</f>
        <v>90</v>
      </c>
      <c r="AA43" s="44">
        <f>'liczba dni zwłoki'!$F$17</f>
        <v>132</v>
      </c>
      <c r="AB43" s="43">
        <f t="shared" si="34"/>
        <v>17</v>
      </c>
      <c r="AC43" s="45">
        <f>'liczba dni zwłoki'!$H$17</f>
        <v>47</v>
      </c>
      <c r="AD43" s="45">
        <f>'liczba dni zwłoki'!$I$17</f>
        <v>130</v>
      </c>
      <c r="AE43" s="45">
        <f t="shared" si="35"/>
        <v>13</v>
      </c>
    </row>
    <row r="44" spans="1:31" ht="16.5" thickTop="1" thickBot="1" x14ac:dyDescent="0.3">
      <c r="A44" s="30">
        <v>4</v>
      </c>
      <c r="B44" s="1" t="s">
        <v>9</v>
      </c>
      <c r="C44" s="2">
        <v>46</v>
      </c>
      <c r="D44" s="2">
        <v>4</v>
      </c>
      <c r="E44" s="20">
        <f>C44*5+D44*9</f>
        <v>266</v>
      </c>
      <c r="F44" s="44">
        <f>'liczba dni zwłoki'!$E$8</f>
        <v>363</v>
      </c>
      <c r="G44" s="44">
        <f>'liczba dni zwłoki'!$F$8</f>
        <v>132</v>
      </c>
      <c r="H44" s="47">
        <f t="shared" si="26"/>
        <v>34</v>
      </c>
      <c r="I44" s="45">
        <f>'liczba dni zwłoki'!$H$8</f>
        <v>231</v>
      </c>
      <c r="J44" s="45">
        <f>'liczba dni zwłoki'!$I$8</f>
        <v>130</v>
      </c>
      <c r="K44" s="46">
        <f t="shared" si="27"/>
        <v>24</v>
      </c>
      <c r="L44" s="156">
        <f t="shared" si="28"/>
        <v>1.0902255639097744</v>
      </c>
      <c r="M44" s="157">
        <f t="shared" si="29"/>
        <v>243.98620689655172</v>
      </c>
      <c r="N44" s="158">
        <f t="shared" si="30"/>
        <v>22.013793103448279</v>
      </c>
      <c r="O44" s="158">
        <f t="shared" si="31"/>
        <v>266</v>
      </c>
      <c r="P44" s="158">
        <f t="shared" si="32"/>
        <v>266</v>
      </c>
      <c r="Q44" s="158"/>
      <c r="S44" s="30">
        <v>14</v>
      </c>
      <c r="T44" s="1" t="s">
        <v>42</v>
      </c>
      <c r="U44" s="122">
        <v>49</v>
      </c>
      <c r="V44" s="81">
        <v>0</v>
      </c>
      <c r="W44" s="122">
        <v>4</v>
      </c>
      <c r="X44" s="82">
        <v>0</v>
      </c>
      <c r="Y44" s="20">
        <f t="shared" si="33"/>
        <v>334</v>
      </c>
      <c r="Z44" s="44">
        <f>'liczba dni zwłoki'!$E$18</f>
        <v>58</v>
      </c>
      <c r="AA44" s="44">
        <f>'liczba dni zwłoki'!$F$18</f>
        <v>132</v>
      </c>
      <c r="AB44" s="43">
        <f t="shared" si="34"/>
        <v>15</v>
      </c>
      <c r="AC44" s="45">
        <f>'liczba dni zwłoki'!$H$18</f>
        <v>15</v>
      </c>
      <c r="AD44" s="45">
        <f>'liczba dni zwłoki'!$I$18</f>
        <v>130</v>
      </c>
      <c r="AE44" s="45">
        <f t="shared" si="35"/>
        <v>11</v>
      </c>
    </row>
    <row r="45" spans="1:31" ht="16.5" thickTop="1" thickBot="1" x14ac:dyDescent="0.3">
      <c r="A45" s="30">
        <v>5</v>
      </c>
      <c r="B45" s="1" t="s">
        <v>10</v>
      </c>
      <c r="C45" s="2">
        <v>46</v>
      </c>
      <c r="D45" s="2">
        <v>4</v>
      </c>
      <c r="E45" s="20">
        <f t="shared" ref="E45:E50" si="36">C45*5+D45*9</f>
        <v>266</v>
      </c>
      <c r="F45" s="44">
        <f>'liczba dni zwłoki'!$E$9</f>
        <v>330</v>
      </c>
      <c r="G45" s="44">
        <f>'liczba dni zwłoki'!$F$9</f>
        <v>132</v>
      </c>
      <c r="H45" s="47">
        <f t="shared" si="26"/>
        <v>32</v>
      </c>
      <c r="I45" s="45">
        <f>'liczba dni zwłoki'!$H$9</f>
        <v>198</v>
      </c>
      <c r="J45" s="45">
        <f>'liczba dni zwłoki'!$I$9</f>
        <v>130</v>
      </c>
      <c r="K45" s="46">
        <f t="shared" si="27"/>
        <v>22</v>
      </c>
      <c r="L45" s="156">
        <f t="shared" si="28"/>
        <v>1.0827067669172932</v>
      </c>
      <c r="M45" s="157">
        <f t="shared" si="29"/>
        <v>245.68055555555557</v>
      </c>
      <c r="N45" s="158">
        <f t="shared" si="30"/>
        <v>20.319444444444429</v>
      </c>
      <c r="O45" s="158">
        <f t="shared" si="31"/>
        <v>266</v>
      </c>
      <c r="P45" s="158">
        <f t="shared" si="32"/>
        <v>266</v>
      </c>
      <c r="Q45" s="158"/>
      <c r="S45" s="30">
        <v>15</v>
      </c>
      <c r="T45" s="1" t="s">
        <v>43</v>
      </c>
      <c r="U45" s="122">
        <v>53</v>
      </c>
      <c r="V45" s="81">
        <v>0</v>
      </c>
      <c r="W45" s="122">
        <v>1</v>
      </c>
      <c r="X45" s="82">
        <v>0</v>
      </c>
      <c r="Y45" s="20">
        <f t="shared" si="33"/>
        <v>328</v>
      </c>
      <c r="Z45" s="44">
        <f>'liczba dni zwłoki'!$E$19</f>
        <v>28</v>
      </c>
      <c r="AA45" s="44">
        <f>'liczba dni zwłoki'!$F$19</f>
        <v>132</v>
      </c>
      <c r="AB45" s="43">
        <f t="shared" si="34"/>
        <v>12</v>
      </c>
      <c r="AC45" s="45">
        <f>'liczba dni zwłoki'!$H$19</f>
        <v>0</v>
      </c>
      <c r="AD45" s="45">
        <f>'liczba dni zwłoki'!$I$19</f>
        <v>130</v>
      </c>
      <c r="AE45" s="45">
        <f t="shared" si="35"/>
        <v>9</v>
      </c>
    </row>
    <row r="46" spans="1:31" ht="16.5" thickTop="1" thickBot="1" x14ac:dyDescent="0.3">
      <c r="A46" s="30">
        <v>6</v>
      </c>
      <c r="B46" s="1" t="s">
        <v>11</v>
      </c>
      <c r="C46" s="2">
        <v>46</v>
      </c>
      <c r="D46" s="2">
        <v>4</v>
      </c>
      <c r="E46" s="20">
        <f t="shared" si="36"/>
        <v>266</v>
      </c>
      <c r="F46" s="44">
        <f>'liczba dni zwłoki'!$E$10</f>
        <v>302</v>
      </c>
      <c r="G46" s="44">
        <f>'liczba dni zwłoki'!$F$10</f>
        <v>132</v>
      </c>
      <c r="H46" s="47">
        <f t="shared" si="26"/>
        <v>30</v>
      </c>
      <c r="I46" s="45">
        <f>'liczba dni zwłoki'!$H$10</f>
        <v>170</v>
      </c>
      <c r="J46" s="45">
        <f>'liczba dni zwłoki'!$I$10</f>
        <v>130</v>
      </c>
      <c r="K46" s="46">
        <f t="shared" si="27"/>
        <v>20</v>
      </c>
      <c r="L46" s="156">
        <f>(E46+K46)/E46</f>
        <v>1.0751879699248121</v>
      </c>
      <c r="M46" s="157">
        <f t="shared" si="29"/>
        <v>247.39860139860139</v>
      </c>
      <c r="N46" s="158">
        <f t="shared" si="30"/>
        <v>18.601398601398614</v>
      </c>
      <c r="O46" s="158">
        <f t="shared" si="31"/>
        <v>266</v>
      </c>
      <c r="P46" s="158">
        <f t="shared" si="32"/>
        <v>266</v>
      </c>
      <c r="Q46" s="158"/>
      <c r="S46" s="30">
        <v>16</v>
      </c>
      <c r="T46" s="1" t="s">
        <v>188</v>
      </c>
      <c r="U46" s="122">
        <v>53</v>
      </c>
      <c r="V46" s="81">
        <v>0</v>
      </c>
      <c r="W46" s="122">
        <v>1</v>
      </c>
      <c r="X46" s="82">
        <v>0</v>
      </c>
      <c r="Y46" s="20">
        <f t="shared" si="33"/>
        <v>328</v>
      </c>
      <c r="Z46" s="44">
        <f>'liczba dni zwłoki'!$E$20</f>
        <v>0</v>
      </c>
      <c r="AA46" s="44">
        <f>'liczba dni zwłoki'!$F$20</f>
        <v>130</v>
      </c>
      <c r="AB46" s="43">
        <f t="shared" si="34"/>
        <v>9</v>
      </c>
      <c r="AC46" s="45">
        <f>'liczba dni zwłoki'!$H$20</f>
        <v>0</v>
      </c>
      <c r="AD46" s="45">
        <f>'liczba dni zwłoki'!$I$20</f>
        <v>129</v>
      </c>
      <c r="AE46" s="45">
        <f t="shared" si="35"/>
        <v>9</v>
      </c>
    </row>
    <row r="47" spans="1:31" ht="16.5" thickTop="1" thickBot="1" x14ac:dyDescent="0.3">
      <c r="A47" s="30">
        <v>7</v>
      </c>
      <c r="B47" s="1" t="s">
        <v>12</v>
      </c>
      <c r="C47" s="2">
        <v>46</v>
      </c>
      <c r="D47" s="2">
        <v>4</v>
      </c>
      <c r="E47" s="20">
        <f t="shared" si="36"/>
        <v>266</v>
      </c>
      <c r="F47" s="44">
        <f>'liczba dni zwłoki'!$E$11</f>
        <v>271</v>
      </c>
      <c r="G47" s="44">
        <f>'liczba dni zwłoki'!$F$11</f>
        <v>132</v>
      </c>
      <c r="H47" s="47">
        <f t="shared" si="26"/>
        <v>27</v>
      </c>
      <c r="I47" s="45">
        <f>'liczba dni zwłoki'!$H$11</f>
        <v>144</v>
      </c>
      <c r="J47" s="45">
        <f>'liczba dni zwłoki'!$I$11</f>
        <v>130</v>
      </c>
      <c r="K47" s="46">
        <f t="shared" si="27"/>
        <v>18</v>
      </c>
      <c r="L47" s="156">
        <f t="shared" ref="L47:L50" si="37">(E47+K47)/E47</f>
        <v>1.0676691729323309</v>
      </c>
      <c r="M47" s="157">
        <f t="shared" si="29"/>
        <v>249.14084507042253</v>
      </c>
      <c r="N47" s="158">
        <f t="shared" si="30"/>
        <v>16.859154929577471</v>
      </c>
      <c r="O47" s="158">
        <f t="shared" si="31"/>
        <v>266</v>
      </c>
      <c r="P47" s="158">
        <f t="shared" si="32"/>
        <v>266</v>
      </c>
      <c r="Q47" s="158"/>
      <c r="S47" s="30">
        <v>17</v>
      </c>
      <c r="T47" s="1" t="s">
        <v>189</v>
      </c>
      <c r="U47" s="122">
        <v>53</v>
      </c>
      <c r="V47" s="81">
        <v>0</v>
      </c>
      <c r="W47" s="122">
        <v>1</v>
      </c>
      <c r="X47" s="82">
        <v>0</v>
      </c>
      <c r="Y47" s="20">
        <f t="shared" si="33"/>
        <v>328</v>
      </c>
      <c r="Z47" s="44">
        <f>'liczba dni zwłoki'!$E$21</f>
        <v>0</v>
      </c>
      <c r="AA47" s="44">
        <f>'liczba dni zwłoki'!$F$21</f>
        <v>99</v>
      </c>
      <c r="AB47" s="43">
        <v>0</v>
      </c>
      <c r="AC47" s="45">
        <f>'liczba dni zwłoki'!$H$21</f>
        <v>0</v>
      </c>
      <c r="AD47" s="45">
        <f>'liczba dni zwłoki'!$I$21</f>
        <v>99</v>
      </c>
      <c r="AE47" s="45">
        <v>0</v>
      </c>
    </row>
    <row r="48" spans="1:31" ht="16.5" thickTop="1" thickBot="1" x14ac:dyDescent="0.3">
      <c r="A48" s="30">
        <v>8</v>
      </c>
      <c r="B48" s="1" t="s">
        <v>13</v>
      </c>
      <c r="C48" s="2">
        <v>46</v>
      </c>
      <c r="D48" s="2">
        <v>4</v>
      </c>
      <c r="E48" s="20">
        <f t="shared" si="36"/>
        <v>266</v>
      </c>
      <c r="F48" s="44">
        <f>'liczba dni zwłoki'!$E$12</f>
        <v>240</v>
      </c>
      <c r="G48" s="44">
        <f>'liczba dni zwłoki'!$F$12</f>
        <v>132</v>
      </c>
      <c r="H48" s="47">
        <f t="shared" si="26"/>
        <v>25</v>
      </c>
      <c r="I48" s="45">
        <f>'liczba dni zwłoki'!$H$12</f>
        <v>144</v>
      </c>
      <c r="J48" s="45">
        <f>'liczba dni zwłoki'!$I$12</f>
        <v>130</v>
      </c>
      <c r="K48" s="46">
        <f t="shared" si="27"/>
        <v>18</v>
      </c>
      <c r="L48" s="156">
        <f t="shared" si="37"/>
        <v>1.0676691729323309</v>
      </c>
      <c r="M48" s="157">
        <f t="shared" si="29"/>
        <v>249.14084507042253</v>
      </c>
      <c r="N48" s="158">
        <f t="shared" si="30"/>
        <v>16.859154929577471</v>
      </c>
      <c r="O48" s="158">
        <f t="shared" si="31"/>
        <v>266</v>
      </c>
      <c r="P48" s="158">
        <f t="shared" si="32"/>
        <v>266</v>
      </c>
      <c r="Q48" s="158"/>
      <c r="S48" s="30">
        <v>18</v>
      </c>
      <c r="T48" s="1" t="s">
        <v>190</v>
      </c>
      <c r="U48" s="122">
        <v>53</v>
      </c>
      <c r="V48" s="81">
        <v>0</v>
      </c>
      <c r="W48" s="122">
        <v>1</v>
      </c>
      <c r="X48" s="82">
        <v>0</v>
      </c>
      <c r="Y48" s="20">
        <f t="shared" si="33"/>
        <v>328</v>
      </c>
      <c r="Z48" s="44">
        <f>'liczba dni zwłoki'!$E$22</f>
        <v>0</v>
      </c>
      <c r="AA48" s="44">
        <f>'liczba dni zwłoki'!$F$22</f>
        <v>69</v>
      </c>
      <c r="AB48" s="43">
        <v>0</v>
      </c>
      <c r="AC48" s="45">
        <f>'liczba dni zwłoki'!$H$22</f>
        <v>0</v>
      </c>
      <c r="AD48" s="45">
        <f>'liczba dni zwłoki'!$I$22</f>
        <v>69</v>
      </c>
      <c r="AE48" s="45">
        <v>0</v>
      </c>
    </row>
    <row r="49" spans="1:31" ht="16.5" thickTop="1" thickBot="1" x14ac:dyDescent="0.3">
      <c r="A49" s="30">
        <v>9</v>
      </c>
      <c r="B49" s="1" t="s">
        <v>14</v>
      </c>
      <c r="C49" s="2">
        <v>46</v>
      </c>
      <c r="D49" s="2">
        <v>4</v>
      </c>
      <c r="E49" s="20">
        <f t="shared" si="36"/>
        <v>266</v>
      </c>
      <c r="F49" s="44">
        <f>'liczba dni zwłoki'!$E$13</f>
        <v>212</v>
      </c>
      <c r="G49" s="44">
        <f>'liczba dni zwłoki'!$F$13</f>
        <v>132</v>
      </c>
      <c r="H49" s="47">
        <f t="shared" si="26"/>
        <v>23</v>
      </c>
      <c r="I49" s="45">
        <f>'liczba dni zwłoki'!$H$13</f>
        <v>144</v>
      </c>
      <c r="J49" s="45">
        <f>'liczba dni zwłoki'!$I$13</f>
        <v>130</v>
      </c>
      <c r="K49" s="46">
        <f t="shared" si="27"/>
        <v>18</v>
      </c>
      <c r="L49" s="156">
        <f t="shared" si="37"/>
        <v>1.0676691729323309</v>
      </c>
      <c r="M49" s="157">
        <f t="shared" si="29"/>
        <v>249.14084507042253</v>
      </c>
      <c r="N49" s="158">
        <f t="shared" si="30"/>
        <v>16.859154929577471</v>
      </c>
      <c r="O49" s="158">
        <f t="shared" si="31"/>
        <v>266</v>
      </c>
      <c r="P49" s="158">
        <f t="shared" si="32"/>
        <v>266</v>
      </c>
      <c r="Q49" s="158"/>
      <c r="S49" s="30">
        <v>19</v>
      </c>
      <c r="T49" s="1" t="s">
        <v>240</v>
      </c>
      <c r="U49" s="17">
        <v>53</v>
      </c>
      <c r="V49" s="17">
        <v>0</v>
      </c>
      <c r="W49" s="2">
        <v>1</v>
      </c>
      <c r="X49" s="2">
        <v>0</v>
      </c>
      <c r="Y49" s="20">
        <f t="shared" si="33"/>
        <v>328</v>
      </c>
      <c r="Z49" s="44">
        <f>'liczba dni zwłoki'!$E$23</f>
        <v>0</v>
      </c>
      <c r="AA49" s="44">
        <f>'liczba dni zwłoki'!$F$23</f>
        <v>36</v>
      </c>
      <c r="AB49" s="43">
        <v>0</v>
      </c>
      <c r="AC49" s="45">
        <f>'liczba dni zwłoki'!$H$23</f>
        <v>0</v>
      </c>
      <c r="AD49" s="45">
        <f>'liczba dni zwłoki'!$I$23</f>
        <v>36</v>
      </c>
      <c r="AE49" s="45">
        <v>0</v>
      </c>
    </row>
    <row r="50" spans="1:31" ht="16.5" thickTop="1" thickBot="1" x14ac:dyDescent="0.3">
      <c r="A50" s="30">
        <v>10</v>
      </c>
      <c r="B50" s="1" t="s">
        <v>36</v>
      </c>
      <c r="C50" s="2">
        <v>46</v>
      </c>
      <c r="D50" s="22">
        <v>4</v>
      </c>
      <c r="E50" s="23">
        <f t="shared" si="36"/>
        <v>266</v>
      </c>
      <c r="F50" s="44">
        <f>'liczba dni zwłoki'!$E$14</f>
        <v>181</v>
      </c>
      <c r="G50" s="44">
        <f>'liczba dni zwłoki'!$F$14</f>
        <v>132</v>
      </c>
      <c r="H50" s="47">
        <f t="shared" si="26"/>
        <v>21</v>
      </c>
      <c r="I50" s="45">
        <f>'liczba dni zwłoki'!$H$14</f>
        <v>138</v>
      </c>
      <c r="J50" s="45">
        <f>'liczba dni zwłoki'!$I$14</f>
        <v>130</v>
      </c>
      <c r="K50" s="46">
        <f t="shared" si="27"/>
        <v>18</v>
      </c>
      <c r="L50" s="156">
        <f t="shared" si="37"/>
        <v>1.0676691729323309</v>
      </c>
      <c r="M50" s="157">
        <f t="shared" si="29"/>
        <v>249.14084507042253</v>
      </c>
      <c r="N50" s="158">
        <f t="shared" si="30"/>
        <v>16.859154929577471</v>
      </c>
      <c r="O50" s="158">
        <f t="shared" si="31"/>
        <v>266</v>
      </c>
      <c r="P50" s="158">
        <f>O50-Q50</f>
        <v>57.382650535170797</v>
      </c>
      <c r="Q50" s="158">
        <f>N51</f>
        <v>208.6173494648292</v>
      </c>
      <c r="X50" s="24" t="s">
        <v>47</v>
      </c>
      <c r="Y50" s="33">
        <f>SUM(Y41:Y49)</f>
        <v>2922</v>
      </c>
      <c r="Z50" s="33"/>
      <c r="AA50" s="33"/>
      <c r="AB50" s="34">
        <f>SUM(AB41:AB49)</f>
        <v>95</v>
      </c>
      <c r="AC50" s="34"/>
      <c r="AD50" s="34"/>
      <c r="AE50" s="34">
        <f>SUM(AE41:AE49)</f>
        <v>76</v>
      </c>
    </row>
    <row r="51" spans="1:31" ht="16.5" thickTop="1" thickBot="1" x14ac:dyDescent="0.3">
      <c r="A51" s="12"/>
      <c r="B51" s="13"/>
      <c r="C51" s="14"/>
      <c r="D51" s="24" t="s">
        <v>47</v>
      </c>
      <c r="E51" s="35">
        <f>SUM(E41:E50)</f>
        <v>2680</v>
      </c>
      <c r="F51" s="35"/>
      <c r="G51" s="35"/>
      <c r="H51" s="25">
        <f>SUM(H41:H50)</f>
        <v>310</v>
      </c>
      <c r="I51" s="25"/>
      <c r="J51" s="25"/>
      <c r="K51" s="25">
        <f t="shared" ref="K51" si="38">SUM(K41:K50)</f>
        <v>227</v>
      </c>
      <c r="L51" s="155"/>
      <c r="M51" s="159">
        <f>SUM(M41:M50)</f>
        <v>2471.3826505351708</v>
      </c>
      <c r="N51" s="159">
        <f t="shared" si="30"/>
        <v>208.6173494648292</v>
      </c>
      <c r="O51" s="159">
        <f t="shared" si="31"/>
        <v>2680</v>
      </c>
      <c r="P51" s="159">
        <f>SUM(P41:P50)</f>
        <v>2471.3826505351708</v>
      </c>
      <c r="Q51" s="159">
        <f>SUM(Q41:Q50)</f>
        <v>208.6173494648292</v>
      </c>
    </row>
    <row r="52" spans="1:31" ht="15.75" thickTop="1" x14ac:dyDescent="0.25"/>
  </sheetData>
  <mergeCells count="84">
    <mergeCell ref="F5:G5"/>
    <mergeCell ref="I21:K21"/>
    <mergeCell ref="I38:K38"/>
    <mergeCell ref="K22:K23"/>
    <mergeCell ref="K39:K40"/>
    <mergeCell ref="Z21:AB21"/>
    <mergeCell ref="F22:G22"/>
    <mergeCell ref="I22:J22"/>
    <mergeCell ref="F39:G39"/>
    <mergeCell ref="I39:J39"/>
    <mergeCell ref="Z22:AA22"/>
    <mergeCell ref="Z39:AA39"/>
    <mergeCell ref="F21:H21"/>
    <mergeCell ref="H22:H23"/>
    <mergeCell ref="F38:H38"/>
    <mergeCell ref="H39:H40"/>
    <mergeCell ref="AB39:AB40"/>
    <mergeCell ref="S22:S23"/>
    <mergeCell ref="Z38:AB38"/>
    <mergeCell ref="S39:S40"/>
    <mergeCell ref="T39:T40"/>
    <mergeCell ref="U5:X5"/>
    <mergeCell ref="Y5:Y6"/>
    <mergeCell ref="I5:J5"/>
    <mergeCell ref="Z4:AB4"/>
    <mergeCell ref="S5:S6"/>
    <mergeCell ref="T5:T6"/>
    <mergeCell ref="Z5:AA5"/>
    <mergeCell ref="L5:L6"/>
    <mergeCell ref="M5:M6"/>
    <mergeCell ref="N5:N6"/>
    <mergeCell ref="O5:O6"/>
    <mergeCell ref="P5:P6"/>
    <mergeCell ref="Q5:Q6"/>
    <mergeCell ref="U39:X39"/>
    <mergeCell ref="Y39:Y40"/>
    <mergeCell ref="U22:X22"/>
    <mergeCell ref="Y22:Y23"/>
    <mergeCell ref="AB22:AB23"/>
    <mergeCell ref="A39:A40"/>
    <mergeCell ref="B39:B40"/>
    <mergeCell ref="C39:D39"/>
    <mergeCell ref="E39:E40"/>
    <mergeCell ref="E22:E23"/>
    <mergeCell ref="A22:A23"/>
    <mergeCell ref="B22:B23"/>
    <mergeCell ref="C22:D22"/>
    <mergeCell ref="AE39:AE40"/>
    <mergeCell ref="AC5:AD5"/>
    <mergeCell ref="AC22:AD22"/>
    <mergeCell ref="AC39:AD39"/>
    <mergeCell ref="AC4:AE4"/>
    <mergeCell ref="AC21:AE21"/>
    <mergeCell ref="AC38:AE38"/>
    <mergeCell ref="AE5:AE6"/>
    <mergeCell ref="AE22:AE23"/>
    <mergeCell ref="S2:AE2"/>
    <mergeCell ref="A19:K19"/>
    <mergeCell ref="S19:AE19"/>
    <mergeCell ref="A36:K36"/>
    <mergeCell ref="S36:AE36"/>
    <mergeCell ref="A5:A6"/>
    <mergeCell ref="B5:B6"/>
    <mergeCell ref="C5:D5"/>
    <mergeCell ref="K5:K6"/>
    <mergeCell ref="E5:E6"/>
    <mergeCell ref="F4:H4"/>
    <mergeCell ref="H5:H6"/>
    <mergeCell ref="I4:K4"/>
    <mergeCell ref="A2:K2"/>
    <mergeCell ref="T22:T23"/>
    <mergeCell ref="AB5:AB6"/>
    <mergeCell ref="Q22:Q23"/>
    <mergeCell ref="L39:L40"/>
    <mergeCell ref="M39:M40"/>
    <mergeCell ref="N39:N40"/>
    <mergeCell ref="O39:O40"/>
    <mergeCell ref="P39:P40"/>
    <mergeCell ref="Q39:Q40"/>
    <mergeCell ref="L22:L23"/>
    <mergeCell ref="M22:M23"/>
    <mergeCell ref="N22:N23"/>
    <mergeCell ref="O22:O23"/>
    <mergeCell ref="P22:P23"/>
  </mergeCells>
  <phoneticPr fontId="2" type="noConversion"/>
  <pageMargins left="0.43307086614173229" right="0.43307086614173229" top="1.1417322834645669" bottom="2.5196850393700787" header="0.31496062992125984" footer="0.31496062992125984"/>
  <pageSetup paperSize="9" orientation="landscape" horizontalDpi="4294967293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E190"/>
  <sheetViews>
    <sheetView tabSelected="1" topLeftCell="A65" zoomScaleNormal="100" workbookViewId="0">
      <selection activeCell="M80" sqref="M80"/>
    </sheetView>
  </sheetViews>
  <sheetFormatPr defaultRowHeight="15" x14ac:dyDescent="0.25"/>
  <cols>
    <col min="1" max="1" width="3" bestFit="1" customWidth="1"/>
    <col min="2" max="2" width="15.7109375" bestFit="1" customWidth="1"/>
    <col min="3" max="3" width="10.28515625" customWidth="1"/>
    <col min="4" max="4" width="11" customWidth="1"/>
    <col min="5" max="5" width="20.85546875" customWidth="1"/>
    <col min="6" max="6" width="10.7109375" customWidth="1"/>
    <col min="7" max="7" width="10.5703125" customWidth="1"/>
    <col min="8" max="8" width="9.7109375" customWidth="1"/>
    <col min="9" max="9" width="12.85546875" customWidth="1"/>
    <col min="10" max="10" width="10" customWidth="1"/>
    <col min="11" max="11" width="11.5703125" customWidth="1"/>
    <col min="12" max="12" width="18.42578125" customWidth="1"/>
    <col min="13" max="15" width="11.5703125" customWidth="1"/>
    <col min="16" max="16" width="16.140625" customWidth="1"/>
    <col min="17" max="17" width="16" customWidth="1"/>
    <col min="19" max="19" width="4.42578125" customWidth="1"/>
    <col min="20" max="20" width="17.28515625" customWidth="1"/>
    <col min="21" max="21" width="10.140625" customWidth="1"/>
    <col min="22" max="22" width="10.7109375" customWidth="1"/>
    <col min="23" max="23" width="11.140625" customWidth="1"/>
    <col min="24" max="24" width="10.5703125" customWidth="1"/>
    <col min="25" max="25" width="19" customWidth="1"/>
    <col min="26" max="26" width="11.5703125" customWidth="1"/>
    <col min="27" max="27" width="11" customWidth="1"/>
    <col min="29" max="29" width="12.28515625" customWidth="1"/>
    <col min="30" max="30" width="10.5703125" customWidth="1"/>
    <col min="31" max="31" width="11.42578125" customWidth="1"/>
  </cols>
  <sheetData>
    <row r="2" spans="1:31" ht="18.75" x14ac:dyDescent="0.3">
      <c r="A2" s="198" t="s">
        <v>227</v>
      </c>
      <c r="B2" s="198"/>
      <c r="C2" s="198"/>
      <c r="D2" s="198"/>
      <c r="E2" s="198"/>
      <c r="F2" s="198"/>
      <c r="G2" s="198"/>
      <c r="H2" s="198"/>
      <c r="I2" s="198"/>
      <c r="J2" s="198"/>
      <c r="K2" s="198"/>
      <c r="L2" s="134"/>
      <c r="M2" s="134"/>
      <c r="N2" s="134"/>
      <c r="O2" s="134"/>
      <c r="P2" s="134"/>
      <c r="Q2" s="134"/>
      <c r="R2" s="132"/>
      <c r="S2" s="198" t="s">
        <v>227</v>
      </c>
      <c r="T2" s="198"/>
      <c r="U2" s="198"/>
      <c r="V2" s="198"/>
      <c r="W2" s="198"/>
      <c r="X2" s="198"/>
      <c r="Y2" s="198"/>
      <c r="Z2" s="198"/>
      <c r="AA2" s="198"/>
      <c r="AB2" s="198"/>
      <c r="AC2" s="198"/>
      <c r="AD2" s="198"/>
      <c r="AE2" s="198"/>
    </row>
    <row r="3" spans="1:31" ht="15.75" thickBot="1" x14ac:dyDescent="0.3">
      <c r="C3" s="127"/>
      <c r="D3" s="127"/>
      <c r="H3" s="11"/>
      <c r="I3" s="11"/>
      <c r="J3" s="11"/>
      <c r="K3" s="11"/>
      <c r="L3" s="11"/>
      <c r="M3" s="11"/>
      <c r="N3" s="11"/>
      <c r="O3" s="11"/>
      <c r="P3" s="11"/>
      <c r="Q3" s="11"/>
    </row>
    <row r="4" spans="1:31" ht="34.5" customHeight="1" thickTop="1" thickBot="1" x14ac:dyDescent="0.3">
      <c r="F4" s="187" t="s">
        <v>152</v>
      </c>
      <c r="G4" s="188"/>
      <c r="H4" s="189"/>
      <c r="I4" s="174" t="s">
        <v>151</v>
      </c>
      <c r="J4" s="175"/>
      <c r="K4" s="176"/>
      <c r="L4" s="153"/>
      <c r="M4" s="153"/>
      <c r="N4" s="153"/>
      <c r="O4" s="153"/>
      <c r="P4" s="153"/>
      <c r="Q4" s="153"/>
      <c r="Z4" s="187" t="s">
        <v>152</v>
      </c>
      <c r="AA4" s="188"/>
      <c r="AB4" s="189"/>
      <c r="AC4" s="174" t="s">
        <v>151</v>
      </c>
      <c r="AD4" s="175"/>
      <c r="AE4" s="176"/>
    </row>
    <row r="5" spans="1:31" ht="48" customHeight="1" thickTop="1" thickBot="1" x14ac:dyDescent="0.3">
      <c r="A5" s="177" t="s">
        <v>0</v>
      </c>
      <c r="B5" s="179" t="s">
        <v>1</v>
      </c>
      <c r="C5" s="183" t="s">
        <v>2</v>
      </c>
      <c r="D5" s="184"/>
      <c r="E5" s="181" t="s">
        <v>3</v>
      </c>
      <c r="F5" s="190" t="s">
        <v>38</v>
      </c>
      <c r="G5" s="191"/>
      <c r="H5" s="185" t="s">
        <v>37</v>
      </c>
      <c r="I5" s="192" t="s">
        <v>150</v>
      </c>
      <c r="J5" s="193"/>
      <c r="K5" s="173" t="s">
        <v>48</v>
      </c>
      <c r="L5" s="166" t="s">
        <v>243</v>
      </c>
      <c r="M5" s="168" t="s">
        <v>241</v>
      </c>
      <c r="N5" s="168" t="s">
        <v>185</v>
      </c>
      <c r="O5" s="168" t="s">
        <v>183</v>
      </c>
      <c r="P5" s="168" t="s">
        <v>244</v>
      </c>
      <c r="Q5" s="168" t="s">
        <v>245</v>
      </c>
      <c r="S5" s="177" t="s">
        <v>0</v>
      </c>
      <c r="T5" s="179" t="s">
        <v>1</v>
      </c>
      <c r="U5" s="194" t="s">
        <v>2</v>
      </c>
      <c r="V5" s="195"/>
      <c r="W5" s="195"/>
      <c r="X5" s="196"/>
      <c r="Y5" s="181" t="s">
        <v>3</v>
      </c>
      <c r="Z5" s="197" t="s">
        <v>38</v>
      </c>
      <c r="AA5" s="197"/>
      <c r="AB5" s="185" t="s">
        <v>37</v>
      </c>
      <c r="AC5" s="192" t="s">
        <v>150</v>
      </c>
      <c r="AD5" s="193"/>
      <c r="AE5" s="171" t="s">
        <v>48</v>
      </c>
    </row>
    <row r="6" spans="1:31" ht="17.25" customHeight="1" thickTop="1" thickBot="1" x14ac:dyDescent="0.3">
      <c r="A6" s="178"/>
      <c r="B6" s="180"/>
      <c r="C6" s="19" t="s">
        <v>4</v>
      </c>
      <c r="D6" s="19" t="s">
        <v>5</v>
      </c>
      <c r="E6" s="182"/>
      <c r="F6" s="78" t="s">
        <v>197</v>
      </c>
      <c r="G6" s="78" t="s">
        <v>198</v>
      </c>
      <c r="H6" s="186"/>
      <c r="I6" s="80" t="s">
        <v>197</v>
      </c>
      <c r="J6" s="79" t="s">
        <v>198</v>
      </c>
      <c r="K6" s="173"/>
      <c r="L6" s="167"/>
      <c r="M6" s="169"/>
      <c r="N6" s="169"/>
      <c r="O6" s="169"/>
      <c r="P6" s="169"/>
      <c r="Q6" s="169"/>
      <c r="S6" s="178"/>
      <c r="T6" s="180"/>
      <c r="U6" s="28" t="s">
        <v>44</v>
      </c>
      <c r="V6" s="19" t="s">
        <v>4</v>
      </c>
      <c r="W6" s="29" t="s">
        <v>45</v>
      </c>
      <c r="X6" s="19" t="s">
        <v>5</v>
      </c>
      <c r="Y6" s="182"/>
      <c r="Z6" s="78" t="s">
        <v>197</v>
      </c>
      <c r="AA6" s="126" t="s">
        <v>198</v>
      </c>
      <c r="AB6" s="186"/>
      <c r="AC6" s="79" t="s">
        <v>197</v>
      </c>
      <c r="AD6" s="80" t="s">
        <v>198</v>
      </c>
      <c r="AE6" s="172"/>
    </row>
    <row r="7" spans="1:31" ht="16.5" thickTop="1" thickBot="1" x14ac:dyDescent="0.3">
      <c r="A7" s="30">
        <v>1</v>
      </c>
      <c r="B7" s="1" t="s">
        <v>6</v>
      </c>
      <c r="C7" s="2">
        <v>77</v>
      </c>
      <c r="D7" s="2">
        <v>3</v>
      </c>
      <c r="E7" s="20">
        <f>C7*5+D7*9</f>
        <v>412</v>
      </c>
      <c r="F7" s="44">
        <f>'liczba dni zwłoki'!$E$5</f>
        <v>455</v>
      </c>
      <c r="G7" s="44">
        <f>'liczba dni zwłoki'!$F$5</f>
        <v>132</v>
      </c>
      <c r="H7" s="47">
        <f>ROUND(((E7*0.1*F7)/365)+((E7*0.08*G7)/365),0)</f>
        <v>63</v>
      </c>
      <c r="I7" s="45">
        <f>'liczba dni zwłoki'!$H$5</f>
        <v>323</v>
      </c>
      <c r="J7" s="45">
        <f>'liczba dni zwłoki'!$I$5</f>
        <v>130</v>
      </c>
      <c r="K7" s="46">
        <f>ROUND((((E7*0.1*I7)/365)+((E7*0.08*J7)/365)),0)</f>
        <v>48</v>
      </c>
      <c r="L7" s="156">
        <f>(E7+K7)/E7</f>
        <v>1.116504854368932</v>
      </c>
      <c r="M7" s="157">
        <f>E7/L7</f>
        <v>369.00869565217391</v>
      </c>
      <c r="N7" s="158">
        <f>E7-M7</f>
        <v>42.991304347826087</v>
      </c>
      <c r="O7" s="158">
        <f>M7+N7</f>
        <v>412</v>
      </c>
      <c r="P7" s="158">
        <f>O7</f>
        <v>412</v>
      </c>
      <c r="Q7" s="158"/>
      <c r="S7" s="30">
        <v>11</v>
      </c>
      <c r="T7" s="1" t="s">
        <v>39</v>
      </c>
      <c r="U7" s="122">
        <v>75</v>
      </c>
      <c r="V7" s="81">
        <v>0</v>
      </c>
      <c r="W7" s="122">
        <v>3</v>
      </c>
      <c r="X7" s="82">
        <v>0</v>
      </c>
      <c r="Y7" s="20">
        <f>U7*6+V7*5+W7*10+X7*9</f>
        <v>480</v>
      </c>
      <c r="Z7" s="44">
        <f>'liczba dni zwłoki'!$E$15</f>
        <v>149</v>
      </c>
      <c r="AA7" s="44">
        <f>'liczba dni zwłoki'!$F$15</f>
        <v>132</v>
      </c>
      <c r="AB7" s="43">
        <f>ROUND((((Y7*0.1*Z7)/365)+((Y7*0.08*AA7)/365)),0)</f>
        <v>33</v>
      </c>
      <c r="AC7" s="45">
        <f>'liczba dni zwłoki'!$H$15</f>
        <v>106</v>
      </c>
      <c r="AD7" s="45">
        <f>'liczba dni zwłoki'!$I$15</f>
        <v>130</v>
      </c>
      <c r="AE7" s="45">
        <f>ROUND((((Y7*0.1*AC7)/365)+((Y7*0.08*AD7)/365)),0)</f>
        <v>28</v>
      </c>
    </row>
    <row r="8" spans="1:31" ht="16.5" thickTop="1" thickBot="1" x14ac:dyDescent="0.3">
      <c r="A8" s="30">
        <v>2</v>
      </c>
      <c r="B8" s="1" t="s">
        <v>7</v>
      </c>
      <c r="C8" s="2">
        <v>77</v>
      </c>
      <c r="D8" s="2">
        <v>3</v>
      </c>
      <c r="E8" s="20">
        <f>+C8*5+D8*9</f>
        <v>412</v>
      </c>
      <c r="F8" s="44">
        <f>'liczba dni zwłoki'!$E$6</f>
        <v>422</v>
      </c>
      <c r="G8" s="44">
        <f>'liczba dni zwłoki'!$F$6</f>
        <v>132</v>
      </c>
      <c r="H8" s="47">
        <f t="shared" ref="H8:H16" si="0">ROUND(((E8*0.1*F8)/365)+((E8*0.08*G8)/365),0)</f>
        <v>60</v>
      </c>
      <c r="I8" s="45">
        <f>'liczba dni zwłoki'!$H$6</f>
        <v>290</v>
      </c>
      <c r="J8" s="45">
        <f>'liczba dni zwłoki'!$I$6</f>
        <v>130</v>
      </c>
      <c r="K8" s="46">
        <f t="shared" ref="K8:K16" si="1">ROUND((((E8*0.1*I8)/365)+((E8*0.08*J8)/365)),0)</f>
        <v>44</v>
      </c>
      <c r="L8" s="156">
        <f t="shared" ref="L8:L11" si="2">(E8+K8)/E8</f>
        <v>1.1067961165048543</v>
      </c>
      <c r="M8" s="157">
        <f t="shared" ref="M8:M16" si="3">E8/L8</f>
        <v>372.24561403508773</v>
      </c>
      <c r="N8" s="158">
        <f t="shared" ref="N8:N17" si="4">E8-M8</f>
        <v>39.754385964912274</v>
      </c>
      <c r="O8" s="158">
        <f t="shared" ref="O8:O17" si="5">M8+N8</f>
        <v>412</v>
      </c>
      <c r="P8" s="158">
        <f t="shared" ref="P8:P15" si="6">O8</f>
        <v>412</v>
      </c>
      <c r="Q8" s="158"/>
      <c r="S8" s="30">
        <v>12</v>
      </c>
      <c r="T8" s="1" t="s">
        <v>40</v>
      </c>
      <c r="U8" s="122">
        <v>75</v>
      </c>
      <c r="V8" s="81">
        <v>0</v>
      </c>
      <c r="W8" s="122">
        <v>3</v>
      </c>
      <c r="X8" s="82">
        <v>0</v>
      </c>
      <c r="Y8" s="20">
        <f t="shared" ref="Y8:Y15" si="7">U8*6+V8*5+W8*10+X8*9</f>
        <v>480</v>
      </c>
      <c r="Z8" s="44">
        <f>'liczba dni zwłoki'!$E$16</f>
        <v>120</v>
      </c>
      <c r="AA8" s="44">
        <f>'liczba dni zwłoki'!$F$16</f>
        <v>132</v>
      </c>
      <c r="AB8" s="43">
        <f t="shared" ref="AB8:AB13" si="8">ROUND((((Y8*0.1*Z8)/365)+((Y8*0.08*AA8)/365)),0)</f>
        <v>30</v>
      </c>
      <c r="AC8" s="45">
        <f>'liczba dni zwłoki'!$H$16</f>
        <v>77</v>
      </c>
      <c r="AD8" s="45">
        <f>'liczba dni zwłoki'!$I$16</f>
        <v>130</v>
      </c>
      <c r="AE8" s="45">
        <f t="shared" ref="AE8:AE13" si="9">ROUND((((Y8*0.1*AC8)/365)+((Y8*0.08*AD8)/365)),0)</f>
        <v>24</v>
      </c>
    </row>
    <row r="9" spans="1:31" ht="16.5" thickTop="1" thickBot="1" x14ac:dyDescent="0.3">
      <c r="A9" s="30">
        <v>3</v>
      </c>
      <c r="B9" s="1" t="s">
        <v>8</v>
      </c>
      <c r="C9" s="2">
        <v>77</v>
      </c>
      <c r="D9" s="2">
        <v>3</v>
      </c>
      <c r="E9" s="20">
        <f>C9*5+D9*9</f>
        <v>412</v>
      </c>
      <c r="F9" s="44">
        <f>'liczba dni zwłoki'!$E$7</f>
        <v>393</v>
      </c>
      <c r="G9" s="44">
        <f>'liczba dni zwłoki'!$F$7</f>
        <v>132</v>
      </c>
      <c r="H9" s="47">
        <f t="shared" si="0"/>
        <v>56</v>
      </c>
      <c r="I9" s="45">
        <f>'liczba dni zwłoki'!$H$7</f>
        <v>261</v>
      </c>
      <c r="J9" s="45">
        <f>'liczba dni zwłoki'!$I$7</f>
        <v>130</v>
      </c>
      <c r="K9" s="46">
        <f t="shared" si="1"/>
        <v>41</v>
      </c>
      <c r="L9" s="156">
        <f t="shared" si="2"/>
        <v>1.0995145631067962</v>
      </c>
      <c r="M9" s="157">
        <f t="shared" si="3"/>
        <v>374.71081677704194</v>
      </c>
      <c r="N9" s="158">
        <f t="shared" si="4"/>
        <v>37.289183222958059</v>
      </c>
      <c r="O9" s="158">
        <f t="shared" si="5"/>
        <v>412</v>
      </c>
      <c r="P9" s="158">
        <f t="shared" si="6"/>
        <v>412</v>
      </c>
      <c r="Q9" s="158"/>
      <c r="S9" s="30">
        <v>13</v>
      </c>
      <c r="T9" s="1" t="s">
        <v>41</v>
      </c>
      <c r="U9" s="122">
        <v>75</v>
      </c>
      <c r="V9" s="81">
        <v>0</v>
      </c>
      <c r="W9" s="122">
        <v>3</v>
      </c>
      <c r="X9" s="82">
        <v>0</v>
      </c>
      <c r="Y9" s="20">
        <f t="shared" si="7"/>
        <v>480</v>
      </c>
      <c r="Z9" s="44">
        <f>'liczba dni zwłoki'!$E$17</f>
        <v>90</v>
      </c>
      <c r="AA9" s="44">
        <f>'liczba dni zwłoki'!$F$17</f>
        <v>132</v>
      </c>
      <c r="AB9" s="43">
        <f t="shared" si="8"/>
        <v>26</v>
      </c>
      <c r="AC9" s="45">
        <f>'liczba dni zwłoki'!$H$17</f>
        <v>47</v>
      </c>
      <c r="AD9" s="45">
        <f>'liczba dni zwłoki'!$I$17</f>
        <v>130</v>
      </c>
      <c r="AE9" s="45">
        <f t="shared" si="9"/>
        <v>20</v>
      </c>
    </row>
    <row r="10" spans="1:31" ht="16.5" thickTop="1" thickBot="1" x14ac:dyDescent="0.3">
      <c r="A10" s="30">
        <v>4</v>
      </c>
      <c r="B10" s="1" t="s">
        <v>9</v>
      </c>
      <c r="C10" s="2">
        <v>77</v>
      </c>
      <c r="D10" s="2">
        <v>3</v>
      </c>
      <c r="E10" s="20">
        <f>C10*5+D10*9</f>
        <v>412</v>
      </c>
      <c r="F10" s="44">
        <f>'liczba dni zwłoki'!$E$8</f>
        <v>363</v>
      </c>
      <c r="G10" s="44">
        <f>'liczba dni zwłoki'!$F$8</f>
        <v>132</v>
      </c>
      <c r="H10" s="47">
        <f t="shared" si="0"/>
        <v>53</v>
      </c>
      <c r="I10" s="45">
        <f>'liczba dni zwłoki'!$H$8</f>
        <v>231</v>
      </c>
      <c r="J10" s="45">
        <f>'liczba dni zwłoki'!$I$8</f>
        <v>130</v>
      </c>
      <c r="K10" s="46">
        <f t="shared" si="1"/>
        <v>38</v>
      </c>
      <c r="L10" s="156">
        <f t="shared" si="2"/>
        <v>1.0922330097087378</v>
      </c>
      <c r="M10" s="157">
        <f t="shared" si="3"/>
        <v>377.20888888888891</v>
      </c>
      <c r="N10" s="158">
        <f t="shared" si="4"/>
        <v>34.791111111111093</v>
      </c>
      <c r="O10" s="158">
        <f t="shared" si="5"/>
        <v>412</v>
      </c>
      <c r="P10" s="158">
        <f t="shared" si="6"/>
        <v>412</v>
      </c>
      <c r="Q10" s="158"/>
      <c r="S10" s="30">
        <v>14</v>
      </c>
      <c r="T10" s="1" t="s">
        <v>42</v>
      </c>
      <c r="U10" s="122">
        <v>76</v>
      </c>
      <c r="V10" s="81">
        <v>0</v>
      </c>
      <c r="W10" s="122">
        <v>3</v>
      </c>
      <c r="X10" s="82">
        <v>0</v>
      </c>
      <c r="Y10" s="20">
        <f t="shared" si="7"/>
        <v>486</v>
      </c>
      <c r="Z10" s="44">
        <f>'liczba dni zwłoki'!$E$18</f>
        <v>58</v>
      </c>
      <c r="AA10" s="44">
        <f>'liczba dni zwłoki'!$F$18</f>
        <v>132</v>
      </c>
      <c r="AB10" s="43">
        <f t="shared" si="8"/>
        <v>22</v>
      </c>
      <c r="AC10" s="45">
        <f>'liczba dni zwłoki'!$H$18</f>
        <v>15</v>
      </c>
      <c r="AD10" s="45">
        <f>'liczba dni zwłoki'!$I$18</f>
        <v>130</v>
      </c>
      <c r="AE10" s="45">
        <f t="shared" si="9"/>
        <v>16</v>
      </c>
    </row>
    <row r="11" spans="1:31" ht="16.5" thickTop="1" thickBot="1" x14ac:dyDescent="0.3">
      <c r="A11" s="30">
        <v>5</v>
      </c>
      <c r="B11" s="1" t="s">
        <v>10</v>
      </c>
      <c r="C11" s="2">
        <v>77</v>
      </c>
      <c r="D11" s="2">
        <v>3</v>
      </c>
      <c r="E11" s="20">
        <f t="shared" ref="E11:E16" si="10">C11*5+D11*9</f>
        <v>412</v>
      </c>
      <c r="F11" s="44">
        <f>'liczba dni zwłoki'!$E$9</f>
        <v>330</v>
      </c>
      <c r="G11" s="44">
        <f>'liczba dni zwłoki'!$F$9</f>
        <v>132</v>
      </c>
      <c r="H11" s="47">
        <f t="shared" si="0"/>
        <v>49</v>
      </c>
      <c r="I11" s="45">
        <f>'liczba dni zwłoki'!$H$9</f>
        <v>198</v>
      </c>
      <c r="J11" s="45">
        <f>'liczba dni zwłoki'!$I$9</f>
        <v>130</v>
      </c>
      <c r="K11" s="46">
        <f t="shared" si="1"/>
        <v>34</v>
      </c>
      <c r="L11" s="156">
        <f t="shared" si="2"/>
        <v>1.0825242718446602</v>
      </c>
      <c r="M11" s="157">
        <f t="shared" si="3"/>
        <v>380.59192825112109</v>
      </c>
      <c r="N11" s="158">
        <f t="shared" si="4"/>
        <v>31.408071748878911</v>
      </c>
      <c r="O11" s="158">
        <f t="shared" si="5"/>
        <v>412</v>
      </c>
      <c r="P11" s="158">
        <f t="shared" si="6"/>
        <v>412</v>
      </c>
      <c r="Q11" s="158"/>
      <c r="S11" s="30">
        <v>15</v>
      </c>
      <c r="T11" s="1" t="s">
        <v>43</v>
      </c>
      <c r="U11" s="122">
        <v>75</v>
      </c>
      <c r="V11" s="81">
        <v>0</v>
      </c>
      <c r="W11" s="122">
        <v>3</v>
      </c>
      <c r="X11" s="82">
        <v>0</v>
      </c>
      <c r="Y11" s="20">
        <f t="shared" si="7"/>
        <v>480</v>
      </c>
      <c r="Z11" s="44">
        <f>'liczba dni zwłoki'!$E$19</f>
        <v>28</v>
      </c>
      <c r="AA11" s="44">
        <f>'liczba dni zwłoki'!$F$19</f>
        <v>132</v>
      </c>
      <c r="AB11" s="43">
        <f t="shared" si="8"/>
        <v>18</v>
      </c>
      <c r="AC11" s="45">
        <f>'liczba dni zwłoki'!$H$19</f>
        <v>0</v>
      </c>
      <c r="AD11" s="45">
        <f>'liczba dni zwłoki'!$I$19</f>
        <v>130</v>
      </c>
      <c r="AE11" s="45">
        <f t="shared" si="9"/>
        <v>14</v>
      </c>
    </row>
    <row r="12" spans="1:31" ht="16.5" thickTop="1" thickBot="1" x14ac:dyDescent="0.3">
      <c r="A12" s="30">
        <v>6</v>
      </c>
      <c r="B12" s="1" t="s">
        <v>11</v>
      </c>
      <c r="C12" s="2">
        <v>75</v>
      </c>
      <c r="D12" s="2">
        <v>3</v>
      </c>
      <c r="E12" s="20">
        <f t="shared" si="10"/>
        <v>402</v>
      </c>
      <c r="F12" s="44">
        <f>'liczba dni zwłoki'!$E$10</f>
        <v>302</v>
      </c>
      <c r="G12" s="44">
        <f>'liczba dni zwłoki'!$F$10</f>
        <v>132</v>
      </c>
      <c r="H12" s="47">
        <f t="shared" si="0"/>
        <v>45</v>
      </c>
      <c r="I12" s="45">
        <f>'liczba dni zwłoki'!$H$10</f>
        <v>170</v>
      </c>
      <c r="J12" s="45">
        <f>'liczba dni zwłoki'!$I$10</f>
        <v>130</v>
      </c>
      <c r="K12" s="46">
        <f t="shared" si="1"/>
        <v>30</v>
      </c>
      <c r="L12" s="156">
        <f>(E12+K12)/E12</f>
        <v>1.0746268656716418</v>
      </c>
      <c r="M12" s="157">
        <f t="shared" si="3"/>
        <v>374.08333333333331</v>
      </c>
      <c r="N12" s="158">
        <f t="shared" si="4"/>
        <v>27.916666666666686</v>
      </c>
      <c r="O12" s="158">
        <f t="shared" si="5"/>
        <v>402</v>
      </c>
      <c r="P12" s="158">
        <f t="shared" si="6"/>
        <v>402</v>
      </c>
      <c r="Q12" s="158"/>
      <c r="S12" s="30">
        <v>16</v>
      </c>
      <c r="T12" s="1" t="s">
        <v>188</v>
      </c>
      <c r="U12" s="122">
        <v>75</v>
      </c>
      <c r="V12" s="81">
        <v>0</v>
      </c>
      <c r="W12" s="122">
        <v>3</v>
      </c>
      <c r="X12" s="82">
        <v>0</v>
      </c>
      <c r="Y12" s="20">
        <f t="shared" si="7"/>
        <v>480</v>
      </c>
      <c r="Z12" s="44">
        <f>'liczba dni zwłoki'!$E$20</f>
        <v>0</v>
      </c>
      <c r="AA12" s="44">
        <f>'liczba dni zwłoki'!$F$20</f>
        <v>130</v>
      </c>
      <c r="AB12" s="43">
        <f t="shared" si="8"/>
        <v>14</v>
      </c>
      <c r="AC12" s="45">
        <f>'liczba dni zwłoki'!$H$20</f>
        <v>0</v>
      </c>
      <c r="AD12" s="45">
        <f>'liczba dni zwłoki'!$I$20</f>
        <v>129</v>
      </c>
      <c r="AE12" s="45">
        <f t="shared" si="9"/>
        <v>14</v>
      </c>
    </row>
    <row r="13" spans="1:31" ht="16.5" thickTop="1" thickBot="1" x14ac:dyDescent="0.3">
      <c r="A13" s="30">
        <v>7</v>
      </c>
      <c r="B13" s="1" t="s">
        <v>12</v>
      </c>
      <c r="C13" s="2">
        <v>75</v>
      </c>
      <c r="D13" s="2">
        <v>3</v>
      </c>
      <c r="E13" s="20">
        <f t="shared" si="10"/>
        <v>402</v>
      </c>
      <c r="F13" s="44">
        <f>'liczba dni zwłoki'!$E$11</f>
        <v>271</v>
      </c>
      <c r="G13" s="44">
        <f>'liczba dni zwłoki'!$F$11</f>
        <v>132</v>
      </c>
      <c r="H13" s="47">
        <f t="shared" si="0"/>
        <v>41</v>
      </c>
      <c r="I13" s="45">
        <f>'liczba dni zwłoki'!$H$11</f>
        <v>144</v>
      </c>
      <c r="J13" s="45">
        <f>'liczba dni zwłoki'!$I$11</f>
        <v>130</v>
      </c>
      <c r="K13" s="46">
        <f t="shared" si="1"/>
        <v>27</v>
      </c>
      <c r="L13" s="156">
        <f t="shared" ref="L13:L16" si="11">(E13+K13)/E13</f>
        <v>1.0671641791044777</v>
      </c>
      <c r="M13" s="157">
        <f t="shared" si="3"/>
        <v>376.69930069930069</v>
      </c>
      <c r="N13" s="158">
        <f t="shared" si="4"/>
        <v>25.300699300699307</v>
      </c>
      <c r="O13" s="158">
        <f t="shared" si="5"/>
        <v>402</v>
      </c>
      <c r="P13" s="158">
        <f t="shared" si="6"/>
        <v>402</v>
      </c>
      <c r="Q13" s="158"/>
      <c r="S13" s="30">
        <v>17</v>
      </c>
      <c r="T13" s="1" t="s">
        <v>189</v>
      </c>
      <c r="U13" s="122">
        <v>75</v>
      </c>
      <c r="V13" s="81">
        <v>0</v>
      </c>
      <c r="W13" s="122">
        <v>3</v>
      </c>
      <c r="X13" s="82">
        <v>0</v>
      </c>
      <c r="Y13" s="20">
        <f t="shared" si="7"/>
        <v>480</v>
      </c>
      <c r="Z13" s="44">
        <f>'liczba dni zwłoki'!$E$21</f>
        <v>0</v>
      </c>
      <c r="AA13" s="44">
        <f>'liczba dni zwłoki'!$F$21</f>
        <v>99</v>
      </c>
      <c r="AB13" s="43">
        <f t="shared" si="8"/>
        <v>10</v>
      </c>
      <c r="AC13" s="45">
        <f>'liczba dni zwłoki'!$H$21</f>
        <v>0</v>
      </c>
      <c r="AD13" s="45">
        <f>'liczba dni zwłoki'!$I$21</f>
        <v>99</v>
      </c>
      <c r="AE13" s="45">
        <f t="shared" si="9"/>
        <v>10</v>
      </c>
    </row>
    <row r="14" spans="1:31" ht="16.5" thickTop="1" thickBot="1" x14ac:dyDescent="0.3">
      <c r="A14" s="30">
        <v>8</v>
      </c>
      <c r="B14" s="1" t="s">
        <v>13</v>
      </c>
      <c r="C14" s="2">
        <v>75</v>
      </c>
      <c r="D14" s="2">
        <v>3</v>
      </c>
      <c r="E14" s="20">
        <f t="shared" si="10"/>
        <v>402</v>
      </c>
      <c r="F14" s="44">
        <f>'liczba dni zwłoki'!$E$12</f>
        <v>240</v>
      </c>
      <c r="G14" s="44">
        <f>'liczba dni zwłoki'!$F$12</f>
        <v>132</v>
      </c>
      <c r="H14" s="47">
        <f t="shared" si="0"/>
        <v>38</v>
      </c>
      <c r="I14" s="45">
        <f>'liczba dni zwłoki'!$H$12</f>
        <v>144</v>
      </c>
      <c r="J14" s="45">
        <f>'liczba dni zwłoki'!$I$12</f>
        <v>130</v>
      </c>
      <c r="K14" s="46">
        <f t="shared" si="1"/>
        <v>27</v>
      </c>
      <c r="L14" s="156">
        <f t="shared" si="11"/>
        <v>1.0671641791044777</v>
      </c>
      <c r="M14" s="157">
        <f t="shared" si="3"/>
        <v>376.69930069930069</v>
      </c>
      <c r="N14" s="158">
        <f t="shared" si="4"/>
        <v>25.300699300699307</v>
      </c>
      <c r="O14" s="158">
        <f t="shared" si="5"/>
        <v>402</v>
      </c>
      <c r="P14" s="158">
        <f t="shared" si="6"/>
        <v>402</v>
      </c>
      <c r="Q14" s="158"/>
      <c r="S14" s="30">
        <v>18</v>
      </c>
      <c r="T14" s="1" t="s">
        <v>190</v>
      </c>
      <c r="U14" s="122">
        <v>75</v>
      </c>
      <c r="V14" s="81">
        <v>0</v>
      </c>
      <c r="W14" s="122">
        <v>3</v>
      </c>
      <c r="X14" s="82">
        <v>0</v>
      </c>
      <c r="Y14" s="20">
        <f t="shared" si="7"/>
        <v>480</v>
      </c>
      <c r="Z14" s="44">
        <f>'liczba dni zwłoki'!$E$22</f>
        <v>0</v>
      </c>
      <c r="AA14" s="44">
        <f>'liczba dni zwłoki'!$F$22</f>
        <v>69</v>
      </c>
      <c r="AB14" s="43">
        <v>0</v>
      </c>
      <c r="AC14" s="45">
        <f>'liczba dni zwłoki'!$H$22</f>
        <v>0</v>
      </c>
      <c r="AD14" s="45">
        <f>'liczba dni zwłoki'!$I$22</f>
        <v>69</v>
      </c>
      <c r="AE14" s="45">
        <v>0</v>
      </c>
    </row>
    <row r="15" spans="1:31" ht="16.5" thickTop="1" thickBot="1" x14ac:dyDescent="0.3">
      <c r="A15" s="30">
        <v>9</v>
      </c>
      <c r="B15" s="1" t="s">
        <v>14</v>
      </c>
      <c r="C15" s="2">
        <v>75</v>
      </c>
      <c r="D15" s="2">
        <v>3</v>
      </c>
      <c r="E15" s="20">
        <f t="shared" si="10"/>
        <v>402</v>
      </c>
      <c r="F15" s="44">
        <f>'liczba dni zwłoki'!$E$13</f>
        <v>212</v>
      </c>
      <c r="G15" s="44">
        <f>'liczba dni zwłoki'!$F$13</f>
        <v>132</v>
      </c>
      <c r="H15" s="47">
        <f t="shared" si="0"/>
        <v>35</v>
      </c>
      <c r="I15" s="45">
        <f>'liczba dni zwłoki'!$H$13</f>
        <v>144</v>
      </c>
      <c r="J15" s="45">
        <f>'liczba dni zwłoki'!$I$13</f>
        <v>130</v>
      </c>
      <c r="K15" s="46">
        <f t="shared" si="1"/>
        <v>27</v>
      </c>
      <c r="L15" s="156">
        <f t="shared" si="11"/>
        <v>1.0671641791044777</v>
      </c>
      <c r="M15" s="157">
        <f t="shared" si="3"/>
        <v>376.69930069930069</v>
      </c>
      <c r="N15" s="158">
        <f t="shared" si="4"/>
        <v>25.300699300699307</v>
      </c>
      <c r="O15" s="158">
        <f t="shared" si="5"/>
        <v>402</v>
      </c>
      <c r="P15" s="158">
        <f t="shared" si="6"/>
        <v>402</v>
      </c>
      <c r="Q15" s="158"/>
      <c r="S15" s="30">
        <v>19</v>
      </c>
      <c r="T15" s="1" t="s">
        <v>240</v>
      </c>
      <c r="U15" s="17">
        <v>75</v>
      </c>
      <c r="V15" s="17">
        <v>0</v>
      </c>
      <c r="W15" s="2">
        <v>3</v>
      </c>
      <c r="X15" s="2">
        <v>0</v>
      </c>
      <c r="Y15" s="20">
        <f t="shared" si="7"/>
        <v>480</v>
      </c>
      <c r="Z15" s="44">
        <f>'liczba dni zwłoki'!$E$23</f>
        <v>0</v>
      </c>
      <c r="AA15" s="44">
        <f>'liczba dni zwłoki'!$F$23</f>
        <v>36</v>
      </c>
      <c r="AB15" s="43">
        <v>0</v>
      </c>
      <c r="AC15" s="45">
        <f>'liczba dni zwłoki'!$H$23</f>
        <v>0</v>
      </c>
      <c r="AD15" s="45">
        <f>'liczba dni zwłoki'!$I$23</f>
        <v>36</v>
      </c>
      <c r="AE15" s="45">
        <v>0</v>
      </c>
    </row>
    <row r="16" spans="1:31" ht="16.5" thickTop="1" thickBot="1" x14ac:dyDescent="0.3">
      <c r="A16" s="30">
        <v>10</v>
      </c>
      <c r="B16" s="1" t="s">
        <v>36</v>
      </c>
      <c r="C16" s="2">
        <v>75</v>
      </c>
      <c r="D16" s="22">
        <v>3</v>
      </c>
      <c r="E16" s="23">
        <f t="shared" si="10"/>
        <v>402</v>
      </c>
      <c r="F16" s="44">
        <f>'liczba dni zwłoki'!$E$14</f>
        <v>181</v>
      </c>
      <c r="G16" s="44">
        <f>'liczba dni zwłoki'!$F$14</f>
        <v>132</v>
      </c>
      <c r="H16" s="47">
        <f t="shared" si="0"/>
        <v>32</v>
      </c>
      <c r="I16" s="45">
        <f>'liczba dni zwłoki'!$H$14</f>
        <v>138</v>
      </c>
      <c r="J16" s="45">
        <f>'liczba dni zwłoki'!$I$14</f>
        <v>130</v>
      </c>
      <c r="K16" s="46">
        <f t="shared" si="1"/>
        <v>27</v>
      </c>
      <c r="L16" s="156">
        <f t="shared" si="11"/>
        <v>1.0671641791044777</v>
      </c>
      <c r="M16" s="157">
        <f t="shared" si="3"/>
        <v>376.69930069930069</v>
      </c>
      <c r="N16" s="158">
        <f t="shared" si="4"/>
        <v>25.300699300699307</v>
      </c>
      <c r="O16" s="158">
        <f t="shared" si="5"/>
        <v>402</v>
      </c>
      <c r="P16" s="158">
        <f>O16-Q16</f>
        <v>86.646479734849436</v>
      </c>
      <c r="Q16" s="158">
        <f>N17</f>
        <v>315.35352026515056</v>
      </c>
      <c r="X16" s="24" t="s">
        <v>47</v>
      </c>
      <c r="Y16" s="33">
        <f>SUM(Y7:Y15)</f>
        <v>4326</v>
      </c>
      <c r="Z16" s="33"/>
      <c r="AA16" s="33"/>
      <c r="AB16" s="34">
        <f>SUM(AB7:AB15)</f>
        <v>153</v>
      </c>
      <c r="AC16" s="34"/>
      <c r="AD16" s="34"/>
      <c r="AE16" s="34">
        <f>SUM(AE7:AE15)</f>
        <v>126</v>
      </c>
    </row>
    <row r="17" spans="1:31" ht="16.5" thickTop="1" thickBot="1" x14ac:dyDescent="0.3">
      <c r="A17" s="12"/>
      <c r="B17" s="13"/>
      <c r="C17" s="14"/>
      <c r="D17" s="24" t="s">
        <v>47</v>
      </c>
      <c r="E17" s="35">
        <f>SUM(E7:E16)</f>
        <v>4070</v>
      </c>
      <c r="F17" s="35"/>
      <c r="G17" s="35"/>
      <c r="H17" s="25">
        <f>SUM(H7:H16)</f>
        <v>472</v>
      </c>
      <c r="I17" s="25"/>
      <c r="J17" s="25"/>
      <c r="K17" s="25">
        <f t="shared" ref="K17" si="12">SUM(K7:K16)</f>
        <v>343</v>
      </c>
      <c r="L17" s="155"/>
      <c r="M17" s="159">
        <f>SUM(M7:M16)</f>
        <v>3754.6464797348494</v>
      </c>
      <c r="N17" s="159">
        <f t="shared" si="4"/>
        <v>315.35352026515056</v>
      </c>
      <c r="O17" s="159">
        <f t="shared" si="5"/>
        <v>4070</v>
      </c>
      <c r="P17" s="159">
        <f>SUM(P7:P16)</f>
        <v>3754.6464797348494</v>
      </c>
      <c r="Q17" s="159">
        <f>SUM(Q7:Q16)</f>
        <v>315.35352026515056</v>
      </c>
    </row>
    <row r="18" spans="1:31" ht="15.75" thickTop="1" x14ac:dyDescent="0.25">
      <c r="A18" s="3"/>
      <c r="B18" s="8"/>
      <c r="C18" s="4"/>
      <c r="D18" s="4"/>
      <c r="E18" s="15"/>
      <c r="F18" s="4"/>
      <c r="G18" s="4"/>
      <c r="H18" s="16"/>
      <c r="I18" s="16"/>
      <c r="J18" s="16"/>
    </row>
    <row r="19" spans="1:31" x14ac:dyDescent="0.25">
      <c r="A19" s="3"/>
      <c r="B19" s="8"/>
      <c r="C19" s="4"/>
      <c r="D19" s="4"/>
      <c r="E19" s="15"/>
      <c r="F19" s="4"/>
      <c r="G19" s="4"/>
      <c r="H19" s="16"/>
      <c r="I19" s="16"/>
      <c r="J19" s="16"/>
    </row>
    <row r="20" spans="1:31" x14ac:dyDescent="0.25">
      <c r="A20" s="3"/>
      <c r="B20" s="8"/>
      <c r="C20" s="4"/>
      <c r="D20" s="4"/>
      <c r="E20" s="15"/>
      <c r="F20" s="4"/>
      <c r="G20" s="4"/>
      <c r="H20" s="16"/>
      <c r="I20" s="16"/>
      <c r="J20" s="16"/>
    </row>
    <row r="21" spans="1:31" x14ac:dyDescent="0.25">
      <c r="A21" s="3"/>
      <c r="B21" s="8"/>
      <c r="C21" s="4"/>
      <c r="D21" s="4"/>
      <c r="E21" s="15"/>
      <c r="F21" s="4"/>
      <c r="G21" s="4"/>
      <c r="H21" s="16"/>
      <c r="I21" s="16"/>
      <c r="J21" s="16"/>
    </row>
    <row r="23" spans="1:31" ht="18.75" x14ac:dyDescent="0.3">
      <c r="A23" s="198" t="s">
        <v>228</v>
      </c>
      <c r="B23" s="198"/>
      <c r="C23" s="198"/>
      <c r="D23" s="198"/>
      <c r="E23" s="198"/>
      <c r="F23" s="198"/>
      <c r="G23" s="198"/>
      <c r="H23" s="198"/>
      <c r="I23" s="198"/>
      <c r="J23" s="198"/>
      <c r="K23" s="198"/>
      <c r="L23" s="134"/>
      <c r="M23" s="134"/>
      <c r="N23" s="134"/>
      <c r="O23" s="134"/>
      <c r="P23" s="134"/>
      <c r="Q23" s="134"/>
      <c r="R23" s="132"/>
      <c r="S23" s="198" t="s">
        <v>228</v>
      </c>
      <c r="T23" s="198"/>
      <c r="U23" s="198"/>
      <c r="V23" s="198"/>
      <c r="W23" s="198"/>
      <c r="X23" s="198"/>
      <c r="Y23" s="198"/>
      <c r="Z23" s="198"/>
      <c r="AA23" s="198"/>
      <c r="AB23" s="198"/>
      <c r="AC23" s="198"/>
      <c r="AD23" s="198"/>
      <c r="AE23" s="198"/>
    </row>
    <row r="24" spans="1:31" ht="15.75" thickBot="1" x14ac:dyDescent="0.3">
      <c r="C24" s="127"/>
      <c r="D24" s="127"/>
      <c r="H24" s="11"/>
      <c r="I24" s="11"/>
      <c r="J24" s="11"/>
      <c r="K24" s="11"/>
      <c r="L24" s="11"/>
      <c r="M24" s="11"/>
      <c r="N24" s="11"/>
      <c r="O24" s="11"/>
      <c r="P24" s="11"/>
      <c r="Q24" s="11"/>
    </row>
    <row r="25" spans="1:31" ht="30.75" customHeight="1" thickTop="1" thickBot="1" x14ac:dyDescent="0.3">
      <c r="F25" s="187" t="s">
        <v>152</v>
      </c>
      <c r="G25" s="188"/>
      <c r="H25" s="189"/>
      <c r="I25" s="174" t="s">
        <v>151</v>
      </c>
      <c r="J25" s="175"/>
      <c r="K25" s="176"/>
      <c r="L25" s="153"/>
      <c r="M25" s="153"/>
      <c r="N25" s="153"/>
      <c r="O25" s="153"/>
      <c r="P25" s="153"/>
      <c r="Q25" s="153"/>
      <c r="Z25" s="187" t="s">
        <v>152</v>
      </c>
      <c r="AA25" s="188"/>
      <c r="AB25" s="189"/>
      <c r="AC25" s="174" t="s">
        <v>151</v>
      </c>
      <c r="AD25" s="175"/>
      <c r="AE25" s="176"/>
    </row>
    <row r="26" spans="1:31" ht="49.5" customHeight="1" thickTop="1" thickBot="1" x14ac:dyDescent="0.3">
      <c r="A26" s="177" t="s">
        <v>0</v>
      </c>
      <c r="B26" s="179" t="s">
        <v>1</v>
      </c>
      <c r="C26" s="183" t="s">
        <v>2</v>
      </c>
      <c r="D26" s="184"/>
      <c r="E26" s="181" t="s">
        <v>3</v>
      </c>
      <c r="F26" s="190" t="s">
        <v>38</v>
      </c>
      <c r="G26" s="191"/>
      <c r="H26" s="185" t="s">
        <v>37</v>
      </c>
      <c r="I26" s="192" t="s">
        <v>150</v>
      </c>
      <c r="J26" s="193"/>
      <c r="K26" s="173" t="s">
        <v>48</v>
      </c>
      <c r="L26" s="166" t="s">
        <v>243</v>
      </c>
      <c r="M26" s="168" t="s">
        <v>241</v>
      </c>
      <c r="N26" s="168" t="s">
        <v>185</v>
      </c>
      <c r="O26" s="168" t="s">
        <v>183</v>
      </c>
      <c r="P26" s="168" t="s">
        <v>244</v>
      </c>
      <c r="Q26" s="168" t="s">
        <v>245</v>
      </c>
      <c r="S26" s="177" t="s">
        <v>0</v>
      </c>
      <c r="T26" s="179" t="s">
        <v>1</v>
      </c>
      <c r="U26" s="194" t="s">
        <v>2</v>
      </c>
      <c r="V26" s="195"/>
      <c r="W26" s="195"/>
      <c r="X26" s="196"/>
      <c r="Y26" s="181" t="s">
        <v>3</v>
      </c>
      <c r="Z26" s="197" t="s">
        <v>38</v>
      </c>
      <c r="AA26" s="197"/>
      <c r="AB26" s="185" t="s">
        <v>37</v>
      </c>
      <c r="AC26" s="192" t="s">
        <v>150</v>
      </c>
      <c r="AD26" s="193"/>
      <c r="AE26" s="171" t="s">
        <v>48</v>
      </c>
    </row>
    <row r="27" spans="1:31" ht="15.75" customHeight="1" thickTop="1" thickBot="1" x14ac:dyDescent="0.3">
      <c r="A27" s="178"/>
      <c r="B27" s="180"/>
      <c r="C27" s="19" t="s">
        <v>4</v>
      </c>
      <c r="D27" s="19" t="s">
        <v>5</v>
      </c>
      <c r="E27" s="182"/>
      <c r="F27" s="78" t="s">
        <v>197</v>
      </c>
      <c r="G27" s="78" t="s">
        <v>198</v>
      </c>
      <c r="H27" s="186"/>
      <c r="I27" s="80" t="s">
        <v>197</v>
      </c>
      <c r="J27" s="79" t="s">
        <v>198</v>
      </c>
      <c r="K27" s="173"/>
      <c r="L27" s="167"/>
      <c r="M27" s="169"/>
      <c r="N27" s="169"/>
      <c r="O27" s="169"/>
      <c r="P27" s="169"/>
      <c r="Q27" s="169"/>
      <c r="S27" s="178"/>
      <c r="T27" s="180"/>
      <c r="U27" s="28" t="s">
        <v>44</v>
      </c>
      <c r="V27" s="19" t="s">
        <v>4</v>
      </c>
      <c r="W27" s="29" t="s">
        <v>45</v>
      </c>
      <c r="X27" s="19" t="s">
        <v>5</v>
      </c>
      <c r="Y27" s="182"/>
      <c r="Z27" s="78" t="s">
        <v>197</v>
      </c>
      <c r="AA27" s="126" t="s">
        <v>198</v>
      </c>
      <c r="AB27" s="186"/>
      <c r="AC27" s="79" t="s">
        <v>197</v>
      </c>
      <c r="AD27" s="80" t="s">
        <v>198</v>
      </c>
      <c r="AE27" s="172"/>
    </row>
    <row r="28" spans="1:31" ht="16.5" thickTop="1" thickBot="1" x14ac:dyDescent="0.3">
      <c r="A28" s="30">
        <v>1</v>
      </c>
      <c r="B28" s="1" t="s">
        <v>6</v>
      </c>
      <c r="C28" s="2">
        <v>86</v>
      </c>
      <c r="D28" s="2">
        <v>2</v>
      </c>
      <c r="E28" s="20">
        <f>C28*5+D28*9</f>
        <v>448</v>
      </c>
      <c r="F28" s="44">
        <f>'liczba dni zwłoki'!$E$5</f>
        <v>455</v>
      </c>
      <c r="G28" s="44">
        <f>'liczba dni zwłoki'!$F$5</f>
        <v>132</v>
      </c>
      <c r="H28" s="47">
        <f>ROUND(((E28*0.1*F28)/365)+((E28*0.08*G28)/365),0)</f>
        <v>69</v>
      </c>
      <c r="I28" s="45">
        <f>'liczba dni zwłoki'!$H$5</f>
        <v>323</v>
      </c>
      <c r="J28" s="45">
        <f>'liczba dni zwłoki'!$I$5</f>
        <v>130</v>
      </c>
      <c r="K28" s="46">
        <f>ROUND((((E28*0.1*I28)/365)+((E28*0.08*J28)/365)),0)</f>
        <v>52</v>
      </c>
      <c r="L28" s="156">
        <f>(E28+K28)/E28</f>
        <v>1.1160714285714286</v>
      </c>
      <c r="M28" s="157">
        <f>E28/L28</f>
        <v>401.40800000000002</v>
      </c>
      <c r="N28" s="158">
        <f>E28-M28</f>
        <v>46.591999999999985</v>
      </c>
      <c r="O28" s="158">
        <f>M28+N28</f>
        <v>448</v>
      </c>
      <c r="P28" s="158">
        <f>O28</f>
        <v>448</v>
      </c>
      <c r="Q28" s="158"/>
      <c r="S28" s="30">
        <v>11</v>
      </c>
      <c r="T28" s="1" t="s">
        <v>39</v>
      </c>
      <c r="U28" s="122">
        <v>86</v>
      </c>
      <c r="V28" s="81">
        <v>0</v>
      </c>
      <c r="W28" s="122">
        <v>2</v>
      </c>
      <c r="X28" s="82">
        <v>0</v>
      </c>
      <c r="Y28" s="20">
        <f>U28*6+V28*5+W28*10+X28*9</f>
        <v>536</v>
      </c>
      <c r="Z28" s="44">
        <f>'liczba dni zwłoki'!$E$15</f>
        <v>149</v>
      </c>
      <c r="AA28" s="44">
        <f>'liczba dni zwłoki'!$F$15</f>
        <v>132</v>
      </c>
      <c r="AB28" s="43">
        <f>ROUND((((Y28*0.1*Z28)/365)+((Y28*0.08*AA28)/365)),0)</f>
        <v>37</v>
      </c>
      <c r="AC28" s="45">
        <f>'liczba dni zwłoki'!$H$15</f>
        <v>106</v>
      </c>
      <c r="AD28" s="45">
        <f>'liczba dni zwłoki'!$I$15</f>
        <v>130</v>
      </c>
      <c r="AE28" s="45">
        <f>ROUND((((Y28*0.1*AC28)/365)+((Y28*0.08*AD28)/365)),0)</f>
        <v>31</v>
      </c>
    </row>
    <row r="29" spans="1:31" ht="16.5" thickTop="1" thickBot="1" x14ac:dyDescent="0.3">
      <c r="A29" s="30">
        <v>2</v>
      </c>
      <c r="B29" s="1" t="s">
        <v>7</v>
      </c>
      <c r="C29" s="2">
        <v>86</v>
      </c>
      <c r="D29" s="2">
        <v>2</v>
      </c>
      <c r="E29" s="20">
        <f>+C29*5+D29*9</f>
        <v>448</v>
      </c>
      <c r="F29" s="44">
        <f>'liczba dni zwłoki'!$E$6</f>
        <v>422</v>
      </c>
      <c r="G29" s="44">
        <f>'liczba dni zwłoki'!$F$6</f>
        <v>132</v>
      </c>
      <c r="H29" s="47">
        <f t="shared" ref="H29:H37" si="13">ROUND(((E29*0.1*F29)/365)+((E29*0.08*G29)/365),0)</f>
        <v>65</v>
      </c>
      <c r="I29" s="45">
        <f>'liczba dni zwłoki'!$H$6</f>
        <v>290</v>
      </c>
      <c r="J29" s="45">
        <f>'liczba dni zwłoki'!$I$6</f>
        <v>130</v>
      </c>
      <c r="K29" s="46">
        <f t="shared" ref="K29:K37" si="14">ROUND((((E29*0.1*I29)/365)+((E29*0.08*J29)/365)),0)</f>
        <v>48</v>
      </c>
      <c r="L29" s="156">
        <f t="shared" ref="L29:L32" si="15">(E29+K29)/E29</f>
        <v>1.1071428571428572</v>
      </c>
      <c r="M29" s="157">
        <f t="shared" ref="M29:M37" si="16">E29/L29</f>
        <v>404.64516129032256</v>
      </c>
      <c r="N29" s="158">
        <f t="shared" ref="N29:N38" si="17">E29-M29</f>
        <v>43.354838709677438</v>
      </c>
      <c r="O29" s="158">
        <f t="shared" ref="O29:O38" si="18">M29+N29</f>
        <v>448</v>
      </c>
      <c r="P29" s="158">
        <f t="shared" ref="P29:P36" si="19">O29</f>
        <v>448</v>
      </c>
      <c r="Q29" s="158"/>
      <c r="S29" s="30">
        <v>12</v>
      </c>
      <c r="T29" s="1" t="s">
        <v>40</v>
      </c>
      <c r="U29" s="122">
        <v>86</v>
      </c>
      <c r="V29" s="81">
        <v>0</v>
      </c>
      <c r="W29" s="122">
        <v>2</v>
      </c>
      <c r="X29" s="82">
        <v>0</v>
      </c>
      <c r="Y29" s="20">
        <f t="shared" ref="Y29:Y36" si="20">U29*6+V29*5+W29*10+X29*9</f>
        <v>536</v>
      </c>
      <c r="Z29" s="44">
        <f>'liczba dni zwłoki'!$E$16</f>
        <v>120</v>
      </c>
      <c r="AA29" s="44">
        <f>'liczba dni zwłoki'!$F$16</f>
        <v>132</v>
      </c>
      <c r="AB29" s="43">
        <f t="shared" ref="AB29:AB35" si="21">ROUND((((Y29*0.1*Z29)/365)+((Y29*0.08*AA29)/365)),0)</f>
        <v>33</v>
      </c>
      <c r="AC29" s="45">
        <f>'liczba dni zwłoki'!$H$16</f>
        <v>77</v>
      </c>
      <c r="AD29" s="45">
        <f>'liczba dni zwłoki'!$I$16</f>
        <v>130</v>
      </c>
      <c r="AE29" s="45">
        <f t="shared" ref="AE29:AE35" si="22">ROUND((((Y29*0.1*AC29)/365)+((Y29*0.08*AD29)/365)),0)</f>
        <v>27</v>
      </c>
    </row>
    <row r="30" spans="1:31" ht="16.5" thickTop="1" thickBot="1" x14ac:dyDescent="0.3">
      <c r="A30" s="30">
        <v>3</v>
      </c>
      <c r="B30" s="1" t="s">
        <v>8</v>
      </c>
      <c r="C30" s="2">
        <v>86</v>
      </c>
      <c r="D30" s="2">
        <v>2</v>
      </c>
      <c r="E30" s="20">
        <f>C30*5+D30*9</f>
        <v>448</v>
      </c>
      <c r="F30" s="44">
        <f>'liczba dni zwłoki'!$E$7</f>
        <v>393</v>
      </c>
      <c r="G30" s="44">
        <f>'liczba dni zwłoki'!$F$7</f>
        <v>132</v>
      </c>
      <c r="H30" s="47">
        <f t="shared" si="13"/>
        <v>61</v>
      </c>
      <c r="I30" s="45">
        <f>'liczba dni zwłoki'!$H$7</f>
        <v>261</v>
      </c>
      <c r="J30" s="45">
        <f>'liczba dni zwłoki'!$I$7</f>
        <v>130</v>
      </c>
      <c r="K30" s="46">
        <f t="shared" si="14"/>
        <v>45</v>
      </c>
      <c r="L30" s="156">
        <f t="shared" si="15"/>
        <v>1.1004464285714286</v>
      </c>
      <c r="M30" s="157">
        <f t="shared" si="16"/>
        <v>407.10750507099391</v>
      </c>
      <c r="N30" s="158">
        <f t="shared" si="17"/>
        <v>40.892494929006091</v>
      </c>
      <c r="O30" s="158">
        <f t="shared" si="18"/>
        <v>448</v>
      </c>
      <c r="P30" s="158">
        <f t="shared" si="19"/>
        <v>448</v>
      </c>
      <c r="Q30" s="158"/>
      <c r="S30" s="30">
        <v>13</v>
      </c>
      <c r="T30" s="1" t="s">
        <v>41</v>
      </c>
      <c r="U30" s="122">
        <v>85</v>
      </c>
      <c r="V30" s="81">
        <v>0</v>
      </c>
      <c r="W30" s="122">
        <v>2</v>
      </c>
      <c r="X30" s="82">
        <v>0</v>
      </c>
      <c r="Y30" s="20">
        <f t="shared" si="20"/>
        <v>530</v>
      </c>
      <c r="Z30" s="44">
        <f>'liczba dni zwłoki'!$E$17</f>
        <v>90</v>
      </c>
      <c r="AA30" s="44">
        <f>'liczba dni zwłoki'!$F$17</f>
        <v>132</v>
      </c>
      <c r="AB30" s="43">
        <f t="shared" si="21"/>
        <v>28</v>
      </c>
      <c r="AC30" s="45">
        <f>'liczba dni zwłoki'!$H$17</f>
        <v>47</v>
      </c>
      <c r="AD30" s="45">
        <f>'liczba dni zwłoki'!$I$17</f>
        <v>130</v>
      </c>
      <c r="AE30" s="45">
        <f t="shared" si="22"/>
        <v>22</v>
      </c>
    </row>
    <row r="31" spans="1:31" ht="16.5" thickTop="1" thickBot="1" x14ac:dyDescent="0.3">
      <c r="A31" s="30">
        <v>4</v>
      </c>
      <c r="B31" s="1" t="s">
        <v>9</v>
      </c>
      <c r="C31" s="2">
        <v>86</v>
      </c>
      <c r="D31" s="2">
        <v>2</v>
      </c>
      <c r="E31" s="20">
        <f>C31*5+D31*9</f>
        <v>448</v>
      </c>
      <c r="F31" s="44">
        <f>'liczba dni zwłoki'!$E$8</f>
        <v>363</v>
      </c>
      <c r="G31" s="44">
        <f>'liczba dni zwłoki'!$F$8</f>
        <v>132</v>
      </c>
      <c r="H31" s="47">
        <f t="shared" si="13"/>
        <v>58</v>
      </c>
      <c r="I31" s="45">
        <f>'liczba dni zwłoki'!$H$8</f>
        <v>231</v>
      </c>
      <c r="J31" s="45">
        <f>'liczba dni zwłoki'!$I$8</f>
        <v>130</v>
      </c>
      <c r="K31" s="46">
        <f t="shared" si="14"/>
        <v>41</v>
      </c>
      <c r="L31" s="156">
        <f t="shared" si="15"/>
        <v>1.0915178571428572</v>
      </c>
      <c r="M31" s="157">
        <f t="shared" si="16"/>
        <v>410.43762781186092</v>
      </c>
      <c r="N31" s="158">
        <f t="shared" si="17"/>
        <v>37.562372188139079</v>
      </c>
      <c r="O31" s="158">
        <f t="shared" si="18"/>
        <v>448</v>
      </c>
      <c r="P31" s="158">
        <f t="shared" si="19"/>
        <v>448</v>
      </c>
      <c r="Q31" s="158"/>
      <c r="S31" s="30">
        <v>14</v>
      </c>
      <c r="T31" s="1" t="s">
        <v>42</v>
      </c>
      <c r="U31" s="122">
        <v>82</v>
      </c>
      <c r="V31" s="81">
        <v>0</v>
      </c>
      <c r="W31" s="122">
        <v>2</v>
      </c>
      <c r="X31" s="82">
        <v>0</v>
      </c>
      <c r="Y31" s="20">
        <f t="shared" si="20"/>
        <v>512</v>
      </c>
      <c r="Z31" s="44">
        <f>'liczba dni zwłoki'!$E$18</f>
        <v>58</v>
      </c>
      <c r="AA31" s="44">
        <f>'liczba dni zwłoki'!$F$18</f>
        <v>132</v>
      </c>
      <c r="AB31" s="43">
        <f t="shared" si="21"/>
        <v>23</v>
      </c>
      <c r="AC31" s="45">
        <f>'liczba dni zwłoki'!$H$18</f>
        <v>15</v>
      </c>
      <c r="AD31" s="45">
        <f>'liczba dni zwłoki'!$I$18</f>
        <v>130</v>
      </c>
      <c r="AE31" s="45">
        <f t="shared" si="22"/>
        <v>17</v>
      </c>
    </row>
    <row r="32" spans="1:31" ht="16.5" thickTop="1" thickBot="1" x14ac:dyDescent="0.3">
      <c r="A32" s="30">
        <v>5</v>
      </c>
      <c r="B32" s="1" t="s">
        <v>10</v>
      </c>
      <c r="C32" s="2">
        <v>86</v>
      </c>
      <c r="D32" s="2">
        <v>2</v>
      </c>
      <c r="E32" s="20">
        <f t="shared" ref="E32:E37" si="23">C32*5+D32*9</f>
        <v>448</v>
      </c>
      <c r="F32" s="44">
        <f>'liczba dni zwłoki'!$E$9</f>
        <v>330</v>
      </c>
      <c r="G32" s="44">
        <f>'liczba dni zwłoki'!$F$9</f>
        <v>132</v>
      </c>
      <c r="H32" s="47">
        <f t="shared" si="13"/>
        <v>53</v>
      </c>
      <c r="I32" s="45">
        <f>'liczba dni zwłoki'!$H$9</f>
        <v>198</v>
      </c>
      <c r="J32" s="45">
        <f>'liczba dni zwłoki'!$I$9</f>
        <v>130</v>
      </c>
      <c r="K32" s="46">
        <f t="shared" si="14"/>
        <v>37</v>
      </c>
      <c r="L32" s="156">
        <f t="shared" si="15"/>
        <v>1.0825892857142858</v>
      </c>
      <c r="M32" s="157">
        <f t="shared" si="16"/>
        <v>413.82268041237108</v>
      </c>
      <c r="N32" s="158">
        <f t="shared" si="17"/>
        <v>34.177319587628915</v>
      </c>
      <c r="O32" s="158">
        <f t="shared" si="18"/>
        <v>448</v>
      </c>
      <c r="P32" s="158">
        <f t="shared" si="19"/>
        <v>448</v>
      </c>
      <c r="Q32" s="158"/>
      <c r="S32" s="30">
        <v>15</v>
      </c>
      <c r="T32" s="1" t="s">
        <v>43</v>
      </c>
      <c r="U32" s="122">
        <v>82</v>
      </c>
      <c r="V32" s="81">
        <v>0</v>
      </c>
      <c r="W32" s="122">
        <v>2</v>
      </c>
      <c r="X32" s="82">
        <v>0</v>
      </c>
      <c r="Y32" s="20">
        <f t="shared" si="20"/>
        <v>512</v>
      </c>
      <c r="Z32" s="44">
        <f>'liczba dni zwłoki'!$E$19</f>
        <v>28</v>
      </c>
      <c r="AA32" s="44">
        <f>'liczba dni zwłoki'!$F$19</f>
        <v>132</v>
      </c>
      <c r="AB32" s="43">
        <f t="shared" si="21"/>
        <v>19</v>
      </c>
      <c r="AC32" s="45">
        <f>'liczba dni zwłoki'!$H$19</f>
        <v>0</v>
      </c>
      <c r="AD32" s="45">
        <f>'liczba dni zwłoki'!$I$19</f>
        <v>130</v>
      </c>
      <c r="AE32" s="45">
        <f t="shared" si="22"/>
        <v>15</v>
      </c>
    </row>
    <row r="33" spans="1:31" ht="16.5" thickTop="1" thickBot="1" x14ac:dyDescent="0.3">
      <c r="A33" s="30">
        <v>6</v>
      </c>
      <c r="B33" s="1" t="s">
        <v>11</v>
      </c>
      <c r="C33" s="2">
        <v>86</v>
      </c>
      <c r="D33" s="2">
        <v>2</v>
      </c>
      <c r="E33" s="20">
        <f t="shared" si="23"/>
        <v>448</v>
      </c>
      <c r="F33" s="44">
        <f>'liczba dni zwłoki'!$E$10</f>
        <v>302</v>
      </c>
      <c r="G33" s="44">
        <f>'liczba dni zwłoki'!$F$10</f>
        <v>132</v>
      </c>
      <c r="H33" s="47">
        <f t="shared" si="13"/>
        <v>50</v>
      </c>
      <c r="I33" s="45">
        <f>'liczba dni zwłoki'!$H$10</f>
        <v>170</v>
      </c>
      <c r="J33" s="45">
        <f>'liczba dni zwłoki'!$I$10</f>
        <v>130</v>
      </c>
      <c r="K33" s="46">
        <f t="shared" si="14"/>
        <v>34</v>
      </c>
      <c r="L33" s="156">
        <f>(E33+K33)/E33</f>
        <v>1.0758928571428572</v>
      </c>
      <c r="M33" s="157">
        <f t="shared" si="16"/>
        <v>416.39834024896265</v>
      </c>
      <c r="N33" s="158">
        <f t="shared" si="17"/>
        <v>31.601659751037346</v>
      </c>
      <c r="O33" s="158">
        <f t="shared" si="18"/>
        <v>448</v>
      </c>
      <c r="P33" s="158">
        <f t="shared" si="19"/>
        <v>448</v>
      </c>
      <c r="Q33" s="158"/>
      <c r="S33" s="30">
        <v>16</v>
      </c>
      <c r="T33" s="1" t="s">
        <v>188</v>
      </c>
      <c r="U33" s="122">
        <v>82</v>
      </c>
      <c r="V33" s="81">
        <v>0</v>
      </c>
      <c r="W33" s="122">
        <v>2</v>
      </c>
      <c r="X33" s="82">
        <v>0</v>
      </c>
      <c r="Y33" s="20">
        <f t="shared" si="20"/>
        <v>512</v>
      </c>
      <c r="Z33" s="44">
        <f>'liczba dni zwłoki'!$E$20</f>
        <v>0</v>
      </c>
      <c r="AA33" s="44">
        <f>'liczba dni zwłoki'!$F$20</f>
        <v>130</v>
      </c>
      <c r="AB33" s="43">
        <f t="shared" si="21"/>
        <v>15</v>
      </c>
      <c r="AC33" s="45">
        <f>'liczba dni zwłoki'!$H$20</f>
        <v>0</v>
      </c>
      <c r="AD33" s="45">
        <f>'liczba dni zwłoki'!$I$20</f>
        <v>129</v>
      </c>
      <c r="AE33" s="45">
        <f t="shared" si="22"/>
        <v>14</v>
      </c>
    </row>
    <row r="34" spans="1:31" ht="16.5" thickTop="1" thickBot="1" x14ac:dyDescent="0.3">
      <c r="A34" s="30">
        <v>7</v>
      </c>
      <c r="B34" s="1" t="s">
        <v>12</v>
      </c>
      <c r="C34" s="2">
        <v>86</v>
      </c>
      <c r="D34" s="2">
        <v>2</v>
      </c>
      <c r="E34" s="20">
        <f t="shared" si="23"/>
        <v>448</v>
      </c>
      <c r="F34" s="44">
        <f>'liczba dni zwłoki'!$E$11</f>
        <v>271</v>
      </c>
      <c r="G34" s="44">
        <f>'liczba dni zwłoki'!$F$11</f>
        <v>132</v>
      </c>
      <c r="H34" s="47">
        <f t="shared" si="13"/>
        <v>46</v>
      </c>
      <c r="I34" s="45">
        <f>'liczba dni zwłoki'!$H$11</f>
        <v>144</v>
      </c>
      <c r="J34" s="45">
        <f>'liczba dni zwłoki'!$I$11</f>
        <v>130</v>
      </c>
      <c r="K34" s="46">
        <f t="shared" si="14"/>
        <v>30</v>
      </c>
      <c r="L34" s="156">
        <f t="shared" ref="L34:L37" si="24">(E34+K34)/E34</f>
        <v>1.0669642857142858</v>
      </c>
      <c r="M34" s="157">
        <f t="shared" si="16"/>
        <v>419.88284518828448</v>
      </c>
      <c r="N34" s="158">
        <f t="shared" si="17"/>
        <v>28.117154811715523</v>
      </c>
      <c r="O34" s="158">
        <f t="shared" si="18"/>
        <v>448</v>
      </c>
      <c r="P34" s="158">
        <f t="shared" si="19"/>
        <v>448</v>
      </c>
      <c r="Q34" s="158"/>
      <c r="S34" s="30">
        <v>17</v>
      </c>
      <c r="T34" s="1" t="s">
        <v>189</v>
      </c>
      <c r="U34" s="122">
        <v>82</v>
      </c>
      <c r="V34" s="81">
        <v>0</v>
      </c>
      <c r="W34" s="122">
        <v>2</v>
      </c>
      <c r="X34" s="82">
        <v>0</v>
      </c>
      <c r="Y34" s="20">
        <f t="shared" si="20"/>
        <v>512</v>
      </c>
      <c r="Z34" s="44">
        <f>'liczba dni zwłoki'!$E$21</f>
        <v>0</v>
      </c>
      <c r="AA34" s="44">
        <f>'liczba dni zwłoki'!$F$21</f>
        <v>99</v>
      </c>
      <c r="AB34" s="43">
        <f t="shared" si="21"/>
        <v>11</v>
      </c>
      <c r="AC34" s="45">
        <f>'liczba dni zwłoki'!$H$21</f>
        <v>0</v>
      </c>
      <c r="AD34" s="45">
        <f>'liczba dni zwłoki'!$I$21</f>
        <v>99</v>
      </c>
      <c r="AE34" s="45">
        <f t="shared" si="22"/>
        <v>11</v>
      </c>
    </row>
    <row r="35" spans="1:31" ht="16.5" thickTop="1" thickBot="1" x14ac:dyDescent="0.3">
      <c r="A35" s="30">
        <v>8</v>
      </c>
      <c r="B35" s="1" t="s">
        <v>13</v>
      </c>
      <c r="C35" s="2">
        <v>86</v>
      </c>
      <c r="D35" s="2">
        <v>2</v>
      </c>
      <c r="E35" s="20">
        <f t="shared" si="23"/>
        <v>448</v>
      </c>
      <c r="F35" s="44">
        <f>'liczba dni zwłoki'!$E$12</f>
        <v>240</v>
      </c>
      <c r="G35" s="44">
        <f>'liczba dni zwłoki'!$F$12</f>
        <v>132</v>
      </c>
      <c r="H35" s="47">
        <f t="shared" si="13"/>
        <v>42</v>
      </c>
      <c r="I35" s="45">
        <f>'liczba dni zwłoki'!$H$12</f>
        <v>144</v>
      </c>
      <c r="J35" s="45">
        <f>'liczba dni zwłoki'!$I$12</f>
        <v>130</v>
      </c>
      <c r="K35" s="46">
        <f t="shared" si="14"/>
        <v>30</v>
      </c>
      <c r="L35" s="156">
        <f t="shared" si="24"/>
        <v>1.0669642857142858</v>
      </c>
      <c r="M35" s="157">
        <f t="shared" si="16"/>
        <v>419.88284518828448</v>
      </c>
      <c r="N35" s="158">
        <f t="shared" si="17"/>
        <v>28.117154811715523</v>
      </c>
      <c r="O35" s="158">
        <f t="shared" si="18"/>
        <v>448</v>
      </c>
      <c r="P35" s="158">
        <f t="shared" si="19"/>
        <v>448</v>
      </c>
      <c r="Q35" s="158"/>
      <c r="S35" s="30">
        <v>18</v>
      </c>
      <c r="T35" s="1" t="s">
        <v>190</v>
      </c>
      <c r="U35" s="122">
        <v>82</v>
      </c>
      <c r="V35" s="81">
        <v>0</v>
      </c>
      <c r="W35" s="122">
        <v>2</v>
      </c>
      <c r="X35" s="82">
        <v>0</v>
      </c>
      <c r="Y35" s="20">
        <f t="shared" si="20"/>
        <v>512</v>
      </c>
      <c r="Z35" s="44">
        <f>'liczba dni zwłoki'!$E$22</f>
        <v>0</v>
      </c>
      <c r="AA35" s="44">
        <f>'liczba dni zwłoki'!$F$22</f>
        <v>69</v>
      </c>
      <c r="AB35" s="43">
        <f t="shared" si="21"/>
        <v>8</v>
      </c>
      <c r="AC35" s="45">
        <f>'liczba dni zwłoki'!$H$22</f>
        <v>0</v>
      </c>
      <c r="AD35" s="45">
        <f>'liczba dni zwłoki'!$I$22</f>
        <v>69</v>
      </c>
      <c r="AE35" s="45">
        <f t="shared" si="22"/>
        <v>8</v>
      </c>
    </row>
    <row r="36" spans="1:31" ht="16.5" thickTop="1" thickBot="1" x14ac:dyDescent="0.3">
      <c r="A36" s="30">
        <v>9</v>
      </c>
      <c r="B36" s="1" t="s">
        <v>14</v>
      </c>
      <c r="C36" s="2">
        <v>86</v>
      </c>
      <c r="D36" s="2">
        <v>2</v>
      </c>
      <c r="E36" s="20">
        <f t="shared" si="23"/>
        <v>448</v>
      </c>
      <c r="F36" s="44">
        <f>'liczba dni zwłoki'!$E$13</f>
        <v>212</v>
      </c>
      <c r="G36" s="44">
        <f>'liczba dni zwłoki'!$F$13</f>
        <v>132</v>
      </c>
      <c r="H36" s="47">
        <f t="shared" si="13"/>
        <v>39</v>
      </c>
      <c r="I36" s="45">
        <f>'liczba dni zwłoki'!$H$13</f>
        <v>144</v>
      </c>
      <c r="J36" s="45">
        <f>'liczba dni zwłoki'!$I$13</f>
        <v>130</v>
      </c>
      <c r="K36" s="46">
        <f t="shared" si="14"/>
        <v>30</v>
      </c>
      <c r="L36" s="156">
        <f t="shared" si="24"/>
        <v>1.0669642857142858</v>
      </c>
      <c r="M36" s="157">
        <f t="shared" si="16"/>
        <v>419.88284518828448</v>
      </c>
      <c r="N36" s="158">
        <f t="shared" si="17"/>
        <v>28.117154811715523</v>
      </c>
      <c r="O36" s="158">
        <f t="shared" si="18"/>
        <v>448</v>
      </c>
      <c r="P36" s="158">
        <f t="shared" si="19"/>
        <v>448</v>
      </c>
      <c r="Q36" s="158"/>
      <c r="S36" s="30">
        <v>19</v>
      </c>
      <c r="T36" s="1" t="s">
        <v>240</v>
      </c>
      <c r="U36" s="17">
        <v>82</v>
      </c>
      <c r="V36" s="17">
        <v>0</v>
      </c>
      <c r="W36" s="2">
        <v>2</v>
      </c>
      <c r="X36" s="2">
        <v>0</v>
      </c>
      <c r="Y36" s="20">
        <f t="shared" si="20"/>
        <v>512</v>
      </c>
      <c r="Z36" s="44">
        <f>'liczba dni zwłoki'!$E$23</f>
        <v>0</v>
      </c>
      <c r="AA36" s="44">
        <f>'liczba dni zwłoki'!$F$23</f>
        <v>36</v>
      </c>
      <c r="AB36" s="43">
        <v>0</v>
      </c>
      <c r="AC36" s="45">
        <f>'liczba dni zwłoki'!$H$23</f>
        <v>0</v>
      </c>
      <c r="AD36" s="45">
        <f>'liczba dni zwłoki'!$I$23</f>
        <v>36</v>
      </c>
      <c r="AE36" s="45">
        <v>0</v>
      </c>
    </row>
    <row r="37" spans="1:31" ht="16.5" thickTop="1" thickBot="1" x14ac:dyDescent="0.3">
      <c r="A37" s="30">
        <v>10</v>
      </c>
      <c r="B37" s="1" t="s">
        <v>36</v>
      </c>
      <c r="C37" s="2">
        <v>86</v>
      </c>
      <c r="D37" s="22">
        <v>2</v>
      </c>
      <c r="E37" s="23">
        <f t="shared" si="23"/>
        <v>448</v>
      </c>
      <c r="F37" s="44">
        <f>'liczba dni zwłoki'!$E$14</f>
        <v>181</v>
      </c>
      <c r="G37" s="44">
        <f>'liczba dni zwłoki'!$F$14</f>
        <v>132</v>
      </c>
      <c r="H37" s="47">
        <f t="shared" si="13"/>
        <v>35</v>
      </c>
      <c r="I37" s="45">
        <f>'liczba dni zwłoki'!$H$14</f>
        <v>138</v>
      </c>
      <c r="J37" s="45">
        <f>'liczba dni zwłoki'!$I$14</f>
        <v>130</v>
      </c>
      <c r="K37" s="46">
        <f t="shared" si="14"/>
        <v>30</v>
      </c>
      <c r="L37" s="156">
        <f t="shared" si="24"/>
        <v>1.0669642857142858</v>
      </c>
      <c r="M37" s="157">
        <f t="shared" si="16"/>
        <v>419.88284518828448</v>
      </c>
      <c r="N37" s="158">
        <f t="shared" si="17"/>
        <v>28.117154811715523</v>
      </c>
      <c r="O37" s="158">
        <f t="shared" si="18"/>
        <v>448</v>
      </c>
      <c r="P37" s="158">
        <f>O37-Q37</f>
        <v>101.35069558764917</v>
      </c>
      <c r="Q37" s="158">
        <f>N38</f>
        <v>346.64930441235083</v>
      </c>
      <c r="X37" s="24" t="s">
        <v>47</v>
      </c>
      <c r="Y37" s="33">
        <f>SUM(Y28:Y36)</f>
        <v>4674</v>
      </c>
      <c r="Z37" s="33"/>
      <c r="AA37" s="33"/>
      <c r="AB37" s="34">
        <f>SUM(AB28:AB36)</f>
        <v>174</v>
      </c>
      <c r="AC37" s="34"/>
      <c r="AD37" s="34"/>
      <c r="AE37" s="34">
        <f>SUM(AE28:AE36)</f>
        <v>145</v>
      </c>
    </row>
    <row r="38" spans="1:31" ht="16.5" thickTop="1" thickBot="1" x14ac:dyDescent="0.3">
      <c r="A38" s="12"/>
      <c r="B38" s="13"/>
      <c r="C38" s="14"/>
      <c r="D38" s="24" t="s">
        <v>47</v>
      </c>
      <c r="E38" s="35">
        <f>SUM(E28:E37)</f>
        <v>4480</v>
      </c>
      <c r="F38" s="35"/>
      <c r="G38" s="35"/>
      <c r="H38" s="25">
        <f>SUM(H28:H37)</f>
        <v>518</v>
      </c>
      <c r="I38" s="25"/>
      <c r="J38" s="25"/>
      <c r="K38" s="25">
        <f t="shared" ref="K38" si="25">SUM(K28:K37)</f>
        <v>377</v>
      </c>
      <c r="L38" s="155"/>
      <c r="M38" s="159">
        <f>SUM(M28:M37)</f>
        <v>4133.3506955876492</v>
      </c>
      <c r="N38" s="159">
        <f t="shared" si="17"/>
        <v>346.64930441235083</v>
      </c>
      <c r="O38" s="159">
        <f t="shared" si="18"/>
        <v>4480</v>
      </c>
      <c r="P38" s="159">
        <f>SUM(P28:P37)</f>
        <v>4133.3506955876492</v>
      </c>
      <c r="Q38" s="159">
        <f>SUM(Q28:Q37)</f>
        <v>346.64930441235083</v>
      </c>
    </row>
    <row r="39" spans="1:31" ht="15.75" thickTop="1" x14ac:dyDescent="0.25">
      <c r="A39" s="3"/>
      <c r="B39" s="8"/>
      <c r="C39" s="4"/>
      <c r="D39" s="4"/>
      <c r="E39" s="15"/>
      <c r="F39" s="4"/>
      <c r="G39" s="4"/>
      <c r="H39" s="16"/>
      <c r="I39" s="16"/>
      <c r="J39" s="16"/>
    </row>
    <row r="40" spans="1:31" x14ac:dyDescent="0.25">
      <c r="A40" s="3"/>
      <c r="B40" s="8"/>
      <c r="C40" s="4"/>
      <c r="D40" s="4"/>
      <c r="E40" s="15"/>
      <c r="F40" s="4"/>
      <c r="G40" s="4"/>
      <c r="H40" s="16"/>
      <c r="I40" s="16"/>
      <c r="J40" s="16"/>
    </row>
    <row r="41" spans="1:31" x14ac:dyDescent="0.25">
      <c r="A41" s="3"/>
      <c r="B41" s="8"/>
      <c r="C41" s="4"/>
      <c r="D41" s="4"/>
      <c r="E41" s="15"/>
      <c r="F41" s="4"/>
      <c r="G41" s="4"/>
      <c r="H41" s="16"/>
      <c r="I41" s="16"/>
      <c r="J41" s="16"/>
    </row>
    <row r="42" spans="1:31" x14ac:dyDescent="0.25">
      <c r="A42" s="3"/>
      <c r="B42" s="8"/>
      <c r="C42" s="4"/>
      <c r="D42" s="4"/>
      <c r="E42" s="15"/>
      <c r="F42" s="4"/>
      <c r="G42" s="4"/>
      <c r="H42" s="16"/>
      <c r="I42" s="16"/>
      <c r="J42" s="16"/>
    </row>
    <row r="44" spans="1:31" ht="18.75" x14ac:dyDescent="0.3">
      <c r="A44" s="198" t="s">
        <v>229</v>
      </c>
      <c r="B44" s="198"/>
      <c r="C44" s="198"/>
      <c r="D44" s="198"/>
      <c r="E44" s="198"/>
      <c r="F44" s="198"/>
      <c r="G44" s="198"/>
      <c r="H44" s="198"/>
      <c r="I44" s="198"/>
      <c r="J44" s="198"/>
      <c r="K44" s="198"/>
      <c r="L44" s="134"/>
      <c r="M44" s="134"/>
      <c r="N44" s="134"/>
      <c r="O44" s="134"/>
      <c r="P44" s="134"/>
      <c r="Q44" s="134"/>
      <c r="R44" s="132"/>
      <c r="S44" s="198" t="s">
        <v>229</v>
      </c>
      <c r="T44" s="198"/>
      <c r="U44" s="198"/>
      <c r="V44" s="198"/>
      <c r="W44" s="198"/>
      <c r="X44" s="198"/>
      <c r="Y44" s="198"/>
      <c r="Z44" s="198"/>
      <c r="AA44" s="198"/>
      <c r="AB44" s="198"/>
      <c r="AC44" s="198"/>
      <c r="AD44" s="198"/>
      <c r="AE44" s="198"/>
    </row>
    <row r="45" spans="1:31" ht="15.75" thickBot="1" x14ac:dyDescent="0.3">
      <c r="C45" s="127"/>
      <c r="D45" s="127"/>
      <c r="H45" s="11"/>
      <c r="I45" s="11"/>
      <c r="J45" s="11"/>
      <c r="K45" s="11"/>
      <c r="L45" s="11"/>
      <c r="M45" s="11"/>
      <c r="N45" s="11"/>
      <c r="O45" s="11"/>
      <c r="P45" s="11"/>
      <c r="Q45" s="11"/>
    </row>
    <row r="46" spans="1:31" ht="33" customHeight="1" thickTop="1" thickBot="1" x14ac:dyDescent="0.3">
      <c r="F46" s="187" t="s">
        <v>152</v>
      </c>
      <c r="G46" s="188"/>
      <c r="H46" s="189"/>
      <c r="I46" s="174" t="s">
        <v>151</v>
      </c>
      <c r="J46" s="175"/>
      <c r="K46" s="176"/>
      <c r="L46" s="153"/>
      <c r="M46" s="153"/>
      <c r="N46" s="153"/>
      <c r="O46" s="153"/>
      <c r="P46" s="153"/>
      <c r="Q46" s="153"/>
      <c r="Z46" s="187" t="s">
        <v>152</v>
      </c>
      <c r="AA46" s="188"/>
      <c r="AB46" s="189"/>
      <c r="AC46" s="174" t="s">
        <v>151</v>
      </c>
      <c r="AD46" s="175"/>
      <c r="AE46" s="176"/>
    </row>
    <row r="47" spans="1:31" ht="48.75" customHeight="1" thickTop="1" thickBot="1" x14ac:dyDescent="0.3">
      <c r="A47" s="177" t="s">
        <v>0</v>
      </c>
      <c r="B47" s="179" t="s">
        <v>1</v>
      </c>
      <c r="C47" s="183" t="s">
        <v>2</v>
      </c>
      <c r="D47" s="184"/>
      <c r="E47" s="181" t="s">
        <v>3</v>
      </c>
      <c r="F47" s="190" t="s">
        <v>38</v>
      </c>
      <c r="G47" s="191"/>
      <c r="H47" s="185" t="s">
        <v>37</v>
      </c>
      <c r="I47" s="192" t="s">
        <v>150</v>
      </c>
      <c r="J47" s="193"/>
      <c r="K47" s="173" t="s">
        <v>48</v>
      </c>
      <c r="L47" s="166" t="s">
        <v>243</v>
      </c>
      <c r="M47" s="168" t="s">
        <v>241</v>
      </c>
      <c r="N47" s="168" t="s">
        <v>185</v>
      </c>
      <c r="O47" s="168" t="s">
        <v>183</v>
      </c>
      <c r="P47" s="168" t="s">
        <v>244</v>
      </c>
      <c r="Q47" s="168" t="s">
        <v>245</v>
      </c>
      <c r="S47" s="177" t="s">
        <v>0</v>
      </c>
      <c r="T47" s="179" t="s">
        <v>1</v>
      </c>
      <c r="U47" s="194" t="s">
        <v>2</v>
      </c>
      <c r="V47" s="195"/>
      <c r="W47" s="195"/>
      <c r="X47" s="196"/>
      <c r="Y47" s="181" t="s">
        <v>3</v>
      </c>
      <c r="Z47" s="197" t="s">
        <v>38</v>
      </c>
      <c r="AA47" s="197"/>
      <c r="AB47" s="185" t="s">
        <v>37</v>
      </c>
      <c r="AC47" s="192" t="s">
        <v>150</v>
      </c>
      <c r="AD47" s="193"/>
      <c r="AE47" s="171" t="s">
        <v>48</v>
      </c>
    </row>
    <row r="48" spans="1:31" ht="16.5" customHeight="1" thickTop="1" thickBot="1" x14ac:dyDescent="0.3">
      <c r="A48" s="178"/>
      <c r="B48" s="180"/>
      <c r="C48" s="19" t="s">
        <v>4</v>
      </c>
      <c r="D48" s="19" t="s">
        <v>5</v>
      </c>
      <c r="E48" s="182"/>
      <c r="F48" s="78" t="s">
        <v>197</v>
      </c>
      <c r="G48" s="78" t="s">
        <v>198</v>
      </c>
      <c r="H48" s="186"/>
      <c r="I48" s="80" t="s">
        <v>197</v>
      </c>
      <c r="J48" s="79" t="s">
        <v>198</v>
      </c>
      <c r="K48" s="173"/>
      <c r="L48" s="167"/>
      <c r="M48" s="169"/>
      <c r="N48" s="169"/>
      <c r="O48" s="169"/>
      <c r="P48" s="169"/>
      <c r="Q48" s="169"/>
      <c r="S48" s="178"/>
      <c r="T48" s="180"/>
      <c r="U48" s="28" t="s">
        <v>44</v>
      </c>
      <c r="V48" s="19" t="s">
        <v>4</v>
      </c>
      <c r="W48" s="29" t="s">
        <v>45</v>
      </c>
      <c r="X48" s="19" t="s">
        <v>5</v>
      </c>
      <c r="Y48" s="182"/>
      <c r="Z48" s="78" t="s">
        <v>197</v>
      </c>
      <c r="AA48" s="126" t="s">
        <v>198</v>
      </c>
      <c r="AB48" s="186"/>
      <c r="AC48" s="79" t="s">
        <v>197</v>
      </c>
      <c r="AD48" s="80" t="s">
        <v>198</v>
      </c>
      <c r="AE48" s="172"/>
    </row>
    <row r="49" spans="1:31" ht="16.5" thickTop="1" thickBot="1" x14ac:dyDescent="0.3">
      <c r="A49" s="30">
        <v>1</v>
      </c>
      <c r="B49" s="1" t="s">
        <v>6</v>
      </c>
      <c r="C49" s="2">
        <v>89</v>
      </c>
      <c r="D49" s="2">
        <v>6</v>
      </c>
      <c r="E49" s="20">
        <f>C49*5+D49*9</f>
        <v>499</v>
      </c>
      <c r="F49" s="44">
        <f>'liczba dni zwłoki'!$E$5</f>
        <v>455</v>
      </c>
      <c r="G49" s="44">
        <f>'liczba dni zwłoki'!$F$5</f>
        <v>132</v>
      </c>
      <c r="H49" s="47">
        <f>ROUND(((E49*0.1*F49)/365)+((E49*0.08*G49)/365),0)</f>
        <v>77</v>
      </c>
      <c r="I49" s="45">
        <f>'liczba dni zwłoki'!$H$5</f>
        <v>323</v>
      </c>
      <c r="J49" s="45">
        <f>'liczba dni zwłoki'!$I$5</f>
        <v>130</v>
      </c>
      <c r="K49" s="46">
        <f>ROUND((((E49*0.1*I49)/365)+((E49*0.08*J49)/365)),0)</f>
        <v>58</v>
      </c>
      <c r="L49" s="156">
        <f>(E49+K49)/E49</f>
        <v>1.1162324649298596</v>
      </c>
      <c r="M49" s="157">
        <f>E49/L49</f>
        <v>447.03949730700185</v>
      </c>
      <c r="N49" s="158">
        <f>E49-M49</f>
        <v>51.960502692998148</v>
      </c>
      <c r="O49" s="158">
        <f>M49+N49</f>
        <v>499</v>
      </c>
      <c r="P49" s="158">
        <f>O49</f>
        <v>499</v>
      </c>
      <c r="Q49" s="158"/>
      <c r="S49" s="30">
        <v>11</v>
      </c>
      <c r="T49" s="1" t="s">
        <v>39</v>
      </c>
      <c r="U49" s="122">
        <v>87</v>
      </c>
      <c r="V49" s="81">
        <v>0</v>
      </c>
      <c r="W49" s="122">
        <v>6</v>
      </c>
      <c r="X49" s="82">
        <v>0</v>
      </c>
      <c r="Y49" s="20">
        <f>U49*6+V49*5+W49*10+X49*9</f>
        <v>582</v>
      </c>
      <c r="Z49" s="44">
        <f>'liczba dni zwłoki'!$E$15</f>
        <v>149</v>
      </c>
      <c r="AA49" s="44">
        <f>'liczba dni zwłoki'!$F$15</f>
        <v>132</v>
      </c>
      <c r="AB49" s="43">
        <f>ROUND((((Y49*0.1*Z49)/365)+((Y49*0.08*AA49)/365)),0)</f>
        <v>41</v>
      </c>
      <c r="AC49" s="45">
        <f>'liczba dni zwłoki'!$H$15</f>
        <v>106</v>
      </c>
      <c r="AD49" s="45">
        <f>'liczba dni zwłoki'!$I$15</f>
        <v>130</v>
      </c>
      <c r="AE49" s="45">
        <f>ROUND((((Y49*0.1*AC49)/365)+((Y49*0.08*AD49)/365)),0)</f>
        <v>33</v>
      </c>
    </row>
    <row r="50" spans="1:31" ht="16.5" thickTop="1" thickBot="1" x14ac:dyDescent="0.3">
      <c r="A50" s="30">
        <v>2</v>
      </c>
      <c r="B50" s="1" t="s">
        <v>7</v>
      </c>
      <c r="C50" s="2">
        <v>89</v>
      </c>
      <c r="D50" s="2">
        <v>6</v>
      </c>
      <c r="E50" s="20">
        <f>+C50*5+D50*9</f>
        <v>499</v>
      </c>
      <c r="F50" s="44">
        <f>'liczba dni zwłoki'!$E$6</f>
        <v>422</v>
      </c>
      <c r="G50" s="44">
        <f>'liczba dni zwłoki'!$F$6</f>
        <v>132</v>
      </c>
      <c r="H50" s="47">
        <f t="shared" ref="H50:H58" si="26">ROUND(((E50*0.1*F50)/365)+((E50*0.08*G50)/365),0)</f>
        <v>72</v>
      </c>
      <c r="I50" s="45">
        <f>'liczba dni zwłoki'!$H$6</f>
        <v>290</v>
      </c>
      <c r="J50" s="45">
        <f>'liczba dni zwłoki'!$I$6</f>
        <v>130</v>
      </c>
      <c r="K50" s="46">
        <f t="shared" ref="K50:K58" si="27">ROUND((((E50*0.1*I50)/365)+((E50*0.08*J50)/365)),0)</f>
        <v>54</v>
      </c>
      <c r="L50" s="156">
        <f t="shared" ref="L50:L53" si="28">(E50+K50)/E50</f>
        <v>1.1082164328657316</v>
      </c>
      <c r="M50" s="157">
        <f t="shared" ref="M50:M58" si="29">E50/L50</f>
        <v>450.27305605786614</v>
      </c>
      <c r="N50" s="158">
        <f t="shared" ref="N50:N59" si="30">E50-M50</f>
        <v>48.726943942133857</v>
      </c>
      <c r="O50" s="158">
        <f t="shared" ref="O50:O59" si="31">M50+N50</f>
        <v>499</v>
      </c>
      <c r="P50" s="158">
        <f t="shared" ref="P50:P57" si="32">O50</f>
        <v>499</v>
      </c>
      <c r="Q50" s="158"/>
      <c r="S50" s="30">
        <v>12</v>
      </c>
      <c r="T50" s="1" t="s">
        <v>40</v>
      </c>
      <c r="U50" s="122">
        <v>87</v>
      </c>
      <c r="V50" s="81">
        <v>0</v>
      </c>
      <c r="W50" s="122">
        <v>6</v>
      </c>
      <c r="X50" s="82">
        <v>0</v>
      </c>
      <c r="Y50" s="20">
        <f t="shared" ref="Y50:Y57" si="33">U50*6+V50*5+W50*10+X50*9</f>
        <v>582</v>
      </c>
      <c r="Z50" s="44">
        <f>'liczba dni zwłoki'!$E$16</f>
        <v>120</v>
      </c>
      <c r="AA50" s="44">
        <f>'liczba dni zwłoki'!$F$16</f>
        <v>132</v>
      </c>
      <c r="AB50" s="43">
        <f t="shared" ref="AB50:AB56" si="34">ROUND((((Y50*0.1*Z50)/365)+((Y50*0.08*AA50)/365)),0)</f>
        <v>36</v>
      </c>
      <c r="AC50" s="45">
        <f>'liczba dni zwłoki'!$H$16</f>
        <v>77</v>
      </c>
      <c r="AD50" s="45">
        <f>'liczba dni zwłoki'!$I$16</f>
        <v>130</v>
      </c>
      <c r="AE50" s="45">
        <f t="shared" ref="AE50:AE56" si="35">ROUND((((Y50*0.1*AC50)/365)+((Y50*0.08*AD50)/365)),0)</f>
        <v>29</v>
      </c>
    </row>
    <row r="51" spans="1:31" ht="16.5" thickTop="1" thickBot="1" x14ac:dyDescent="0.3">
      <c r="A51" s="30">
        <v>3</v>
      </c>
      <c r="B51" s="1" t="s">
        <v>8</v>
      </c>
      <c r="C51" s="2">
        <v>89</v>
      </c>
      <c r="D51" s="2">
        <v>6</v>
      </c>
      <c r="E51" s="20">
        <f>C51*5+D51*9</f>
        <v>499</v>
      </c>
      <c r="F51" s="44">
        <f>'liczba dni zwłoki'!$E$7</f>
        <v>393</v>
      </c>
      <c r="G51" s="44">
        <f>'liczba dni zwłoki'!$F$7</f>
        <v>132</v>
      </c>
      <c r="H51" s="47">
        <f t="shared" si="26"/>
        <v>68</v>
      </c>
      <c r="I51" s="45">
        <f>'liczba dni zwłoki'!$H$7</f>
        <v>261</v>
      </c>
      <c r="J51" s="45">
        <f>'liczba dni zwłoki'!$I$7</f>
        <v>130</v>
      </c>
      <c r="K51" s="46">
        <f t="shared" si="27"/>
        <v>50</v>
      </c>
      <c r="L51" s="156">
        <f t="shared" si="28"/>
        <v>1.1002004008016033</v>
      </c>
      <c r="M51" s="157">
        <f t="shared" si="29"/>
        <v>453.55373406193075</v>
      </c>
      <c r="N51" s="158">
        <f t="shared" si="30"/>
        <v>45.446265938069246</v>
      </c>
      <c r="O51" s="158">
        <f t="shared" si="31"/>
        <v>499</v>
      </c>
      <c r="P51" s="158">
        <f t="shared" si="32"/>
        <v>499</v>
      </c>
      <c r="Q51" s="158"/>
      <c r="S51" s="30">
        <v>13</v>
      </c>
      <c r="T51" s="1" t="s">
        <v>41</v>
      </c>
      <c r="U51" s="122">
        <v>87</v>
      </c>
      <c r="V51" s="81">
        <v>0</v>
      </c>
      <c r="W51" s="122">
        <v>6</v>
      </c>
      <c r="X51" s="82">
        <v>0</v>
      </c>
      <c r="Y51" s="20">
        <f t="shared" si="33"/>
        <v>582</v>
      </c>
      <c r="Z51" s="44">
        <f>'liczba dni zwłoki'!$E$17</f>
        <v>90</v>
      </c>
      <c r="AA51" s="44">
        <f>'liczba dni zwłoki'!$F$17</f>
        <v>132</v>
      </c>
      <c r="AB51" s="43">
        <f t="shared" si="34"/>
        <v>31</v>
      </c>
      <c r="AC51" s="45">
        <f>'liczba dni zwłoki'!$H$17</f>
        <v>47</v>
      </c>
      <c r="AD51" s="45">
        <f>'liczba dni zwłoki'!$I$17</f>
        <v>130</v>
      </c>
      <c r="AE51" s="45">
        <f t="shared" si="35"/>
        <v>24</v>
      </c>
    </row>
    <row r="52" spans="1:31" ht="16.5" thickTop="1" thickBot="1" x14ac:dyDescent="0.3">
      <c r="A52" s="30">
        <v>4</v>
      </c>
      <c r="B52" s="1" t="s">
        <v>9</v>
      </c>
      <c r="C52" s="2">
        <v>89</v>
      </c>
      <c r="D52" s="2">
        <v>6</v>
      </c>
      <c r="E52" s="20">
        <f>C52*5+D52*9</f>
        <v>499</v>
      </c>
      <c r="F52" s="44">
        <f>'liczba dni zwłoki'!$E$8</f>
        <v>363</v>
      </c>
      <c r="G52" s="44">
        <f>'liczba dni zwłoki'!$F$8</f>
        <v>132</v>
      </c>
      <c r="H52" s="47">
        <f t="shared" si="26"/>
        <v>64</v>
      </c>
      <c r="I52" s="45">
        <f>'liczba dni zwłoki'!$H$8</f>
        <v>231</v>
      </c>
      <c r="J52" s="45">
        <f>'liczba dni zwłoki'!$I$8</f>
        <v>130</v>
      </c>
      <c r="K52" s="46">
        <f t="shared" si="27"/>
        <v>46</v>
      </c>
      <c r="L52" s="156">
        <f t="shared" si="28"/>
        <v>1.092184368737475</v>
      </c>
      <c r="M52" s="157">
        <f t="shared" si="29"/>
        <v>456.8825688073394</v>
      </c>
      <c r="N52" s="158">
        <f t="shared" si="30"/>
        <v>42.117431192660604</v>
      </c>
      <c r="O52" s="158">
        <f t="shared" si="31"/>
        <v>499</v>
      </c>
      <c r="P52" s="158">
        <f t="shared" si="32"/>
        <v>499</v>
      </c>
      <c r="Q52" s="158"/>
      <c r="S52" s="30">
        <v>14</v>
      </c>
      <c r="T52" s="1" t="s">
        <v>42</v>
      </c>
      <c r="U52" s="122">
        <v>87</v>
      </c>
      <c r="V52" s="81">
        <v>0</v>
      </c>
      <c r="W52" s="122">
        <v>6</v>
      </c>
      <c r="X52" s="82">
        <v>0</v>
      </c>
      <c r="Y52" s="20">
        <f t="shared" si="33"/>
        <v>582</v>
      </c>
      <c r="Z52" s="44">
        <f>'liczba dni zwłoki'!$E$18</f>
        <v>58</v>
      </c>
      <c r="AA52" s="44">
        <f>'liczba dni zwłoki'!$F$18</f>
        <v>132</v>
      </c>
      <c r="AB52" s="43">
        <f t="shared" si="34"/>
        <v>26</v>
      </c>
      <c r="AC52" s="45">
        <f>'liczba dni zwłoki'!$H$18</f>
        <v>15</v>
      </c>
      <c r="AD52" s="45">
        <f>'liczba dni zwłoki'!$I$18</f>
        <v>130</v>
      </c>
      <c r="AE52" s="45">
        <f t="shared" si="35"/>
        <v>19</v>
      </c>
    </row>
    <row r="53" spans="1:31" ht="16.5" thickTop="1" thickBot="1" x14ac:dyDescent="0.3">
      <c r="A53" s="30">
        <v>5</v>
      </c>
      <c r="B53" s="1" t="s">
        <v>10</v>
      </c>
      <c r="C53" s="2">
        <v>89</v>
      </c>
      <c r="D53" s="2">
        <v>6</v>
      </c>
      <c r="E53" s="20">
        <f t="shared" ref="E53:E58" si="36">C53*5+D53*9</f>
        <v>499</v>
      </c>
      <c r="F53" s="44">
        <f>'liczba dni zwłoki'!$E$9</f>
        <v>330</v>
      </c>
      <c r="G53" s="44">
        <f>'liczba dni zwłoki'!$F$9</f>
        <v>132</v>
      </c>
      <c r="H53" s="47">
        <f t="shared" si="26"/>
        <v>60</v>
      </c>
      <c r="I53" s="45">
        <f>'liczba dni zwłoki'!$H$9</f>
        <v>198</v>
      </c>
      <c r="J53" s="45">
        <f>'liczba dni zwłoki'!$I$9</f>
        <v>130</v>
      </c>
      <c r="K53" s="46">
        <f t="shared" si="27"/>
        <v>41</v>
      </c>
      <c r="L53" s="156">
        <f t="shared" si="28"/>
        <v>1.0821643286573146</v>
      </c>
      <c r="M53" s="157">
        <f t="shared" si="29"/>
        <v>461.11296296296297</v>
      </c>
      <c r="N53" s="158">
        <f t="shared" si="30"/>
        <v>37.887037037037032</v>
      </c>
      <c r="O53" s="158">
        <f t="shared" si="31"/>
        <v>499</v>
      </c>
      <c r="P53" s="158">
        <f t="shared" si="32"/>
        <v>499</v>
      </c>
      <c r="Q53" s="158"/>
      <c r="S53" s="30">
        <v>15</v>
      </c>
      <c r="T53" s="1" t="s">
        <v>43</v>
      </c>
      <c r="U53" s="122">
        <v>87</v>
      </c>
      <c r="V53" s="81">
        <v>0</v>
      </c>
      <c r="W53" s="122">
        <v>6</v>
      </c>
      <c r="X53" s="82">
        <v>0</v>
      </c>
      <c r="Y53" s="20">
        <f t="shared" si="33"/>
        <v>582</v>
      </c>
      <c r="Z53" s="44">
        <f>'liczba dni zwłoki'!$E$19</f>
        <v>28</v>
      </c>
      <c r="AA53" s="44">
        <f>'liczba dni zwłoki'!$F$19</f>
        <v>132</v>
      </c>
      <c r="AB53" s="43">
        <f t="shared" si="34"/>
        <v>21</v>
      </c>
      <c r="AC53" s="45">
        <f>'liczba dni zwłoki'!$H$19</f>
        <v>0</v>
      </c>
      <c r="AD53" s="45">
        <f>'liczba dni zwłoki'!$I$19</f>
        <v>130</v>
      </c>
      <c r="AE53" s="45">
        <f t="shared" si="35"/>
        <v>17</v>
      </c>
    </row>
    <row r="54" spans="1:31" ht="16.5" thickTop="1" thickBot="1" x14ac:dyDescent="0.3">
      <c r="A54" s="30">
        <v>6</v>
      </c>
      <c r="B54" s="1" t="s">
        <v>11</v>
      </c>
      <c r="C54" s="2">
        <v>89</v>
      </c>
      <c r="D54" s="2">
        <v>6</v>
      </c>
      <c r="E54" s="20">
        <f t="shared" si="36"/>
        <v>499</v>
      </c>
      <c r="F54" s="44">
        <f>'liczba dni zwłoki'!$E$10</f>
        <v>302</v>
      </c>
      <c r="G54" s="44">
        <f>'liczba dni zwłoki'!$F$10</f>
        <v>132</v>
      </c>
      <c r="H54" s="47">
        <f t="shared" si="26"/>
        <v>56</v>
      </c>
      <c r="I54" s="45">
        <f>'liczba dni zwłoki'!$H$10</f>
        <v>170</v>
      </c>
      <c r="J54" s="45">
        <f>'liczba dni zwłoki'!$I$10</f>
        <v>130</v>
      </c>
      <c r="K54" s="46">
        <f t="shared" si="27"/>
        <v>37</v>
      </c>
      <c r="L54" s="156">
        <f>(E54+K54)/E54</f>
        <v>1.0741482965931863</v>
      </c>
      <c r="M54" s="157">
        <f t="shared" si="29"/>
        <v>464.55410447761193</v>
      </c>
      <c r="N54" s="158">
        <f t="shared" si="30"/>
        <v>34.445895522388071</v>
      </c>
      <c r="O54" s="158">
        <f t="shared" si="31"/>
        <v>499</v>
      </c>
      <c r="P54" s="158">
        <f t="shared" si="32"/>
        <v>499</v>
      </c>
      <c r="Q54" s="158"/>
      <c r="S54" s="30">
        <v>16</v>
      </c>
      <c r="T54" s="1" t="s">
        <v>188</v>
      </c>
      <c r="U54" s="122">
        <v>87</v>
      </c>
      <c r="V54" s="81">
        <v>0</v>
      </c>
      <c r="W54" s="122">
        <v>6</v>
      </c>
      <c r="X54" s="82">
        <v>0</v>
      </c>
      <c r="Y54" s="20">
        <f t="shared" si="33"/>
        <v>582</v>
      </c>
      <c r="Z54" s="44">
        <f>'liczba dni zwłoki'!$E$20</f>
        <v>0</v>
      </c>
      <c r="AA54" s="44">
        <f>'liczba dni zwłoki'!$F$20</f>
        <v>130</v>
      </c>
      <c r="AB54" s="43">
        <f t="shared" si="34"/>
        <v>17</v>
      </c>
      <c r="AC54" s="45">
        <f>'liczba dni zwłoki'!$H$20</f>
        <v>0</v>
      </c>
      <c r="AD54" s="45">
        <f>'liczba dni zwłoki'!$I$20</f>
        <v>129</v>
      </c>
      <c r="AE54" s="45">
        <f t="shared" si="35"/>
        <v>16</v>
      </c>
    </row>
    <row r="55" spans="1:31" ht="16.5" thickTop="1" thickBot="1" x14ac:dyDescent="0.3">
      <c r="A55" s="30">
        <v>7</v>
      </c>
      <c r="B55" s="1" t="s">
        <v>12</v>
      </c>
      <c r="C55" s="2">
        <v>87</v>
      </c>
      <c r="D55" s="2">
        <v>6</v>
      </c>
      <c r="E55" s="20">
        <f t="shared" si="36"/>
        <v>489</v>
      </c>
      <c r="F55" s="44">
        <f>'liczba dni zwłoki'!$E$11</f>
        <v>271</v>
      </c>
      <c r="G55" s="44">
        <f>'liczba dni zwłoki'!$F$11</f>
        <v>132</v>
      </c>
      <c r="H55" s="47">
        <f t="shared" si="26"/>
        <v>50</v>
      </c>
      <c r="I55" s="45">
        <f>'liczba dni zwłoki'!$H$11</f>
        <v>144</v>
      </c>
      <c r="J55" s="45">
        <f>'liczba dni zwłoki'!$I$11</f>
        <v>130</v>
      </c>
      <c r="K55" s="46">
        <f t="shared" si="27"/>
        <v>33</v>
      </c>
      <c r="L55" s="156">
        <f t="shared" ref="L55:L58" si="37">(E55+K55)/E55</f>
        <v>1.0674846625766872</v>
      </c>
      <c r="M55" s="157">
        <f t="shared" si="29"/>
        <v>458.08620689655169</v>
      </c>
      <c r="N55" s="158">
        <f t="shared" si="30"/>
        <v>30.913793103448313</v>
      </c>
      <c r="O55" s="158">
        <f t="shared" si="31"/>
        <v>489</v>
      </c>
      <c r="P55" s="158">
        <f t="shared" si="32"/>
        <v>489</v>
      </c>
      <c r="Q55" s="158"/>
      <c r="S55" s="30">
        <v>17</v>
      </c>
      <c r="T55" s="1" t="s">
        <v>189</v>
      </c>
      <c r="U55" s="122">
        <v>87</v>
      </c>
      <c r="V55" s="81">
        <v>0</v>
      </c>
      <c r="W55" s="122">
        <v>6</v>
      </c>
      <c r="X55" s="82">
        <v>0</v>
      </c>
      <c r="Y55" s="20">
        <f t="shared" si="33"/>
        <v>582</v>
      </c>
      <c r="Z55" s="44">
        <f>'liczba dni zwłoki'!$E$21</f>
        <v>0</v>
      </c>
      <c r="AA55" s="44">
        <f>'liczba dni zwłoki'!$F$21</f>
        <v>99</v>
      </c>
      <c r="AB55" s="43">
        <f t="shared" si="34"/>
        <v>13</v>
      </c>
      <c r="AC55" s="45">
        <f>'liczba dni zwłoki'!$H$21</f>
        <v>0</v>
      </c>
      <c r="AD55" s="45">
        <f>'liczba dni zwłoki'!$I$21</f>
        <v>99</v>
      </c>
      <c r="AE55" s="45">
        <f t="shared" si="35"/>
        <v>13</v>
      </c>
    </row>
    <row r="56" spans="1:31" ht="16.5" thickTop="1" thickBot="1" x14ac:dyDescent="0.3">
      <c r="A56" s="30">
        <v>8</v>
      </c>
      <c r="B56" s="1" t="s">
        <v>13</v>
      </c>
      <c r="C56" s="2">
        <v>87</v>
      </c>
      <c r="D56" s="2">
        <v>6</v>
      </c>
      <c r="E56" s="20">
        <f t="shared" si="36"/>
        <v>489</v>
      </c>
      <c r="F56" s="44">
        <f>'liczba dni zwłoki'!$E$12</f>
        <v>240</v>
      </c>
      <c r="G56" s="44">
        <f>'liczba dni zwłoki'!$F$12</f>
        <v>132</v>
      </c>
      <c r="H56" s="47">
        <f t="shared" si="26"/>
        <v>46</v>
      </c>
      <c r="I56" s="45">
        <f>'liczba dni zwłoki'!$H$12</f>
        <v>144</v>
      </c>
      <c r="J56" s="45">
        <f>'liczba dni zwłoki'!$I$12</f>
        <v>130</v>
      </c>
      <c r="K56" s="46">
        <f t="shared" si="27"/>
        <v>33</v>
      </c>
      <c r="L56" s="156">
        <f t="shared" si="37"/>
        <v>1.0674846625766872</v>
      </c>
      <c r="M56" s="157">
        <f t="shared" si="29"/>
        <v>458.08620689655169</v>
      </c>
      <c r="N56" s="158">
        <f t="shared" si="30"/>
        <v>30.913793103448313</v>
      </c>
      <c r="O56" s="158">
        <f t="shared" si="31"/>
        <v>489</v>
      </c>
      <c r="P56" s="158">
        <f t="shared" si="32"/>
        <v>489</v>
      </c>
      <c r="Q56" s="158"/>
      <c r="S56" s="30">
        <v>18</v>
      </c>
      <c r="T56" s="1" t="s">
        <v>190</v>
      </c>
      <c r="U56" s="122">
        <v>84</v>
      </c>
      <c r="V56" s="81">
        <v>0</v>
      </c>
      <c r="W56" s="122">
        <v>6</v>
      </c>
      <c r="X56" s="82">
        <v>0</v>
      </c>
      <c r="Y56" s="20">
        <f t="shared" si="33"/>
        <v>564</v>
      </c>
      <c r="Z56" s="44">
        <f>'liczba dni zwłoki'!$E$22</f>
        <v>0</v>
      </c>
      <c r="AA56" s="44">
        <f>'liczba dni zwłoki'!$F$22</f>
        <v>69</v>
      </c>
      <c r="AB56" s="43">
        <f t="shared" si="34"/>
        <v>9</v>
      </c>
      <c r="AC56" s="45">
        <f>'liczba dni zwłoki'!$H$22</f>
        <v>0</v>
      </c>
      <c r="AD56" s="45">
        <f>'liczba dni zwłoki'!$I$22</f>
        <v>69</v>
      </c>
      <c r="AE56" s="45">
        <f t="shared" si="35"/>
        <v>9</v>
      </c>
    </row>
    <row r="57" spans="1:31" ht="16.5" thickTop="1" thickBot="1" x14ac:dyDescent="0.3">
      <c r="A57" s="30">
        <v>9</v>
      </c>
      <c r="B57" s="1" t="s">
        <v>14</v>
      </c>
      <c r="C57" s="2">
        <v>87</v>
      </c>
      <c r="D57" s="2">
        <v>6</v>
      </c>
      <c r="E57" s="20">
        <f t="shared" si="36"/>
        <v>489</v>
      </c>
      <c r="F57" s="44">
        <f>'liczba dni zwłoki'!$E$13</f>
        <v>212</v>
      </c>
      <c r="G57" s="44">
        <f>'liczba dni zwłoki'!$F$13</f>
        <v>132</v>
      </c>
      <c r="H57" s="47">
        <f t="shared" si="26"/>
        <v>43</v>
      </c>
      <c r="I57" s="45">
        <f>'liczba dni zwłoki'!$H$13</f>
        <v>144</v>
      </c>
      <c r="J57" s="45">
        <f>'liczba dni zwłoki'!$I$13</f>
        <v>130</v>
      </c>
      <c r="K57" s="46">
        <f t="shared" si="27"/>
        <v>33</v>
      </c>
      <c r="L57" s="156">
        <f t="shared" si="37"/>
        <v>1.0674846625766872</v>
      </c>
      <c r="M57" s="157">
        <f t="shared" si="29"/>
        <v>458.08620689655169</v>
      </c>
      <c r="N57" s="158">
        <f t="shared" si="30"/>
        <v>30.913793103448313</v>
      </c>
      <c r="O57" s="158">
        <f t="shared" si="31"/>
        <v>489</v>
      </c>
      <c r="P57" s="158">
        <f t="shared" si="32"/>
        <v>489</v>
      </c>
      <c r="Q57" s="158"/>
      <c r="S57" s="30">
        <v>19</v>
      </c>
      <c r="T57" s="1" t="s">
        <v>240</v>
      </c>
      <c r="U57" s="17">
        <v>84</v>
      </c>
      <c r="V57" s="17">
        <v>0</v>
      </c>
      <c r="W57" s="2">
        <v>6</v>
      </c>
      <c r="X57" s="2">
        <v>0</v>
      </c>
      <c r="Y57" s="20">
        <f t="shared" si="33"/>
        <v>564</v>
      </c>
      <c r="Z57" s="44">
        <f>'liczba dni zwłoki'!$E$23</f>
        <v>0</v>
      </c>
      <c r="AA57" s="44">
        <f>'liczba dni zwłoki'!$F$23</f>
        <v>36</v>
      </c>
      <c r="AB57" s="43">
        <v>0</v>
      </c>
      <c r="AC57" s="45">
        <f>'liczba dni zwłoki'!$H$23</f>
        <v>0</v>
      </c>
      <c r="AD57" s="45">
        <f>'liczba dni zwłoki'!$I$23</f>
        <v>36</v>
      </c>
      <c r="AE57" s="45">
        <v>0</v>
      </c>
    </row>
    <row r="58" spans="1:31" ht="16.5" thickTop="1" thickBot="1" x14ac:dyDescent="0.3">
      <c r="A58" s="30">
        <v>10</v>
      </c>
      <c r="B58" s="1" t="s">
        <v>36</v>
      </c>
      <c r="C58" s="2">
        <v>87</v>
      </c>
      <c r="D58" s="22">
        <v>6</v>
      </c>
      <c r="E58" s="23">
        <f t="shared" si="36"/>
        <v>489</v>
      </c>
      <c r="F58" s="44">
        <f>'liczba dni zwłoki'!$E$14</f>
        <v>181</v>
      </c>
      <c r="G58" s="44">
        <f>'liczba dni zwłoki'!$F$14</f>
        <v>132</v>
      </c>
      <c r="H58" s="47">
        <f t="shared" si="26"/>
        <v>38</v>
      </c>
      <c r="I58" s="45">
        <f>'liczba dni zwłoki'!$H$14</f>
        <v>138</v>
      </c>
      <c r="J58" s="45">
        <f>'liczba dni zwłoki'!$I$14</f>
        <v>130</v>
      </c>
      <c r="K58" s="46">
        <f t="shared" si="27"/>
        <v>32</v>
      </c>
      <c r="L58" s="156">
        <f t="shared" si="37"/>
        <v>1.065439672801636</v>
      </c>
      <c r="M58" s="157">
        <f t="shared" si="29"/>
        <v>458.96545105566219</v>
      </c>
      <c r="N58" s="158">
        <f t="shared" si="30"/>
        <v>30.034548944337814</v>
      </c>
      <c r="O58" s="158">
        <f t="shared" si="31"/>
        <v>489</v>
      </c>
      <c r="P58" s="158">
        <f>O58-Q58</f>
        <v>105.63999542003057</v>
      </c>
      <c r="Q58" s="158">
        <f>N59</f>
        <v>383.36000457996943</v>
      </c>
      <c r="X58" s="24" t="s">
        <v>47</v>
      </c>
      <c r="Y58" s="33">
        <f>SUM(Y49:Y57)</f>
        <v>5202</v>
      </c>
      <c r="Z58" s="33"/>
      <c r="AA58" s="33"/>
      <c r="AB58" s="34">
        <f>SUM(AB49:AB57)</f>
        <v>194</v>
      </c>
      <c r="AC58" s="34"/>
      <c r="AD58" s="34"/>
      <c r="AE58" s="34">
        <f>SUM(AE49:AE57)</f>
        <v>160</v>
      </c>
    </row>
    <row r="59" spans="1:31" ht="16.5" thickTop="1" thickBot="1" x14ac:dyDescent="0.3">
      <c r="A59" s="12"/>
      <c r="B59" s="13"/>
      <c r="C59" s="14"/>
      <c r="D59" s="24" t="s">
        <v>47</v>
      </c>
      <c r="E59" s="35">
        <f>SUM(E49:E58)</f>
        <v>4950</v>
      </c>
      <c r="F59" s="35"/>
      <c r="G59" s="35"/>
      <c r="H59" s="25">
        <f>SUM(H49:H58)</f>
        <v>574</v>
      </c>
      <c r="I59" s="25"/>
      <c r="J59" s="25"/>
      <c r="K59" s="25">
        <f t="shared" ref="K59" si="38">SUM(K49:K58)</f>
        <v>417</v>
      </c>
      <c r="L59" s="155"/>
      <c r="M59" s="159">
        <f>SUM(M49:M58)</f>
        <v>4566.6399954200306</v>
      </c>
      <c r="N59" s="159">
        <f t="shared" si="30"/>
        <v>383.36000457996943</v>
      </c>
      <c r="O59" s="159">
        <f t="shared" si="31"/>
        <v>4950</v>
      </c>
      <c r="P59" s="159">
        <f>SUM(P49:P58)</f>
        <v>4566.6399954200306</v>
      </c>
      <c r="Q59" s="159">
        <f>SUM(Q49:Q58)</f>
        <v>383.36000457996943</v>
      </c>
    </row>
    <row r="60" spans="1:31" ht="15.75" thickTop="1" x14ac:dyDescent="0.25">
      <c r="A60" s="3"/>
      <c r="B60" s="8"/>
      <c r="C60" s="4"/>
      <c r="D60" s="4"/>
      <c r="E60" s="15"/>
      <c r="F60" s="4"/>
      <c r="G60" s="4"/>
      <c r="H60" s="16"/>
      <c r="I60" s="16"/>
      <c r="J60" s="16"/>
    </row>
    <row r="61" spans="1:31" x14ac:dyDescent="0.25">
      <c r="A61" s="3"/>
      <c r="B61" s="8"/>
      <c r="C61" s="4"/>
      <c r="D61" s="4"/>
      <c r="E61" s="15"/>
      <c r="F61" s="4"/>
      <c r="G61" s="4"/>
      <c r="H61" s="16"/>
      <c r="I61" s="16"/>
      <c r="J61" s="16"/>
    </row>
    <row r="62" spans="1:31" x14ac:dyDescent="0.25">
      <c r="A62" s="3"/>
      <c r="B62" s="8"/>
      <c r="C62" s="4"/>
      <c r="D62" s="4"/>
      <c r="E62" s="15"/>
      <c r="F62" s="4"/>
      <c r="G62" s="4"/>
      <c r="H62" s="16"/>
      <c r="I62" s="16"/>
      <c r="J62" s="16"/>
    </row>
    <row r="63" spans="1:31" x14ac:dyDescent="0.25">
      <c r="A63" s="3"/>
      <c r="B63" s="8"/>
      <c r="C63" s="4"/>
      <c r="D63" s="4"/>
      <c r="E63" s="15"/>
      <c r="F63" s="4"/>
      <c r="G63" s="4"/>
      <c r="H63" s="16"/>
      <c r="I63" s="16"/>
      <c r="J63" s="16"/>
    </row>
    <row r="66" spans="1:31" ht="18.75" x14ac:dyDescent="0.3">
      <c r="A66" s="198" t="s">
        <v>230</v>
      </c>
      <c r="B66" s="198"/>
      <c r="C66" s="198"/>
      <c r="D66" s="198"/>
      <c r="E66" s="198"/>
      <c r="F66" s="198"/>
      <c r="G66" s="198"/>
      <c r="H66" s="198"/>
      <c r="I66" s="198"/>
      <c r="J66" s="198"/>
      <c r="K66" s="198"/>
      <c r="L66" s="134"/>
      <c r="M66" s="134"/>
      <c r="N66" s="134"/>
      <c r="O66" s="134"/>
      <c r="P66" s="134"/>
      <c r="Q66" s="134"/>
      <c r="R66" s="132"/>
      <c r="S66" s="198" t="s">
        <v>230</v>
      </c>
      <c r="T66" s="198"/>
      <c r="U66" s="198"/>
      <c r="V66" s="198"/>
      <c r="W66" s="198"/>
      <c r="X66" s="198"/>
      <c r="Y66" s="198"/>
      <c r="Z66" s="198"/>
      <c r="AA66" s="198"/>
      <c r="AB66" s="198"/>
      <c r="AC66" s="198"/>
      <c r="AD66" s="198"/>
      <c r="AE66" s="198"/>
    </row>
    <row r="67" spans="1:31" ht="15.75" thickBot="1" x14ac:dyDescent="0.3">
      <c r="C67" s="127"/>
      <c r="D67" s="127"/>
      <c r="H67" s="11"/>
      <c r="I67" s="11"/>
      <c r="J67" s="11"/>
      <c r="K67" s="11"/>
      <c r="L67" s="11"/>
      <c r="M67" s="11"/>
      <c r="N67" s="11"/>
      <c r="O67" s="11"/>
      <c r="P67" s="11"/>
      <c r="Q67" s="11"/>
    </row>
    <row r="68" spans="1:31" ht="32.25" customHeight="1" thickTop="1" thickBot="1" x14ac:dyDescent="0.3">
      <c r="F68" s="187" t="s">
        <v>152</v>
      </c>
      <c r="G68" s="188"/>
      <c r="H68" s="189"/>
      <c r="I68" s="174" t="s">
        <v>151</v>
      </c>
      <c r="J68" s="175"/>
      <c r="K68" s="176"/>
      <c r="L68" s="153"/>
      <c r="M68" s="153"/>
      <c r="N68" s="153"/>
      <c r="O68" s="153"/>
      <c r="P68" s="153"/>
      <c r="Q68" s="153"/>
      <c r="Z68" s="187" t="s">
        <v>152</v>
      </c>
      <c r="AA68" s="188"/>
      <c r="AB68" s="189"/>
      <c r="AC68" s="174" t="s">
        <v>151</v>
      </c>
      <c r="AD68" s="175"/>
      <c r="AE68" s="176"/>
    </row>
    <row r="69" spans="1:31" ht="47.25" customHeight="1" thickTop="1" thickBot="1" x14ac:dyDescent="0.3">
      <c r="A69" s="177" t="s">
        <v>0</v>
      </c>
      <c r="B69" s="179" t="s">
        <v>1</v>
      </c>
      <c r="C69" s="183" t="s">
        <v>2</v>
      </c>
      <c r="D69" s="184"/>
      <c r="E69" s="181" t="s">
        <v>3</v>
      </c>
      <c r="F69" s="190" t="s">
        <v>38</v>
      </c>
      <c r="G69" s="191"/>
      <c r="H69" s="185" t="s">
        <v>37</v>
      </c>
      <c r="I69" s="192" t="s">
        <v>150</v>
      </c>
      <c r="J69" s="193"/>
      <c r="K69" s="173" t="s">
        <v>48</v>
      </c>
      <c r="L69" s="166" t="s">
        <v>243</v>
      </c>
      <c r="M69" s="168" t="s">
        <v>241</v>
      </c>
      <c r="N69" s="168" t="s">
        <v>185</v>
      </c>
      <c r="O69" s="168" t="s">
        <v>183</v>
      </c>
      <c r="P69" s="168" t="s">
        <v>244</v>
      </c>
      <c r="Q69" s="168" t="s">
        <v>245</v>
      </c>
      <c r="S69" s="177" t="s">
        <v>0</v>
      </c>
      <c r="T69" s="179" t="s">
        <v>1</v>
      </c>
      <c r="U69" s="194" t="s">
        <v>2</v>
      </c>
      <c r="V69" s="195"/>
      <c r="W69" s="195"/>
      <c r="X69" s="196"/>
      <c r="Y69" s="181" t="s">
        <v>3</v>
      </c>
      <c r="Z69" s="197" t="s">
        <v>38</v>
      </c>
      <c r="AA69" s="197"/>
      <c r="AB69" s="185" t="s">
        <v>37</v>
      </c>
      <c r="AC69" s="192" t="s">
        <v>150</v>
      </c>
      <c r="AD69" s="193"/>
      <c r="AE69" s="171" t="s">
        <v>48</v>
      </c>
    </row>
    <row r="70" spans="1:31" ht="15.75" customHeight="1" thickTop="1" thickBot="1" x14ac:dyDescent="0.3">
      <c r="A70" s="178"/>
      <c r="B70" s="180"/>
      <c r="C70" s="19" t="s">
        <v>4</v>
      </c>
      <c r="D70" s="19" t="s">
        <v>5</v>
      </c>
      <c r="E70" s="182"/>
      <c r="F70" s="78" t="s">
        <v>197</v>
      </c>
      <c r="G70" s="78" t="s">
        <v>198</v>
      </c>
      <c r="H70" s="186"/>
      <c r="I70" s="80" t="s">
        <v>197</v>
      </c>
      <c r="J70" s="79" t="s">
        <v>198</v>
      </c>
      <c r="K70" s="173"/>
      <c r="L70" s="167"/>
      <c r="M70" s="169"/>
      <c r="N70" s="169"/>
      <c r="O70" s="169"/>
      <c r="P70" s="169"/>
      <c r="Q70" s="169"/>
      <c r="S70" s="178"/>
      <c r="T70" s="180"/>
      <c r="U70" s="28" t="s">
        <v>44</v>
      </c>
      <c r="V70" s="19" t="s">
        <v>4</v>
      </c>
      <c r="W70" s="29" t="s">
        <v>45</v>
      </c>
      <c r="X70" s="19" t="s">
        <v>5</v>
      </c>
      <c r="Y70" s="182"/>
      <c r="Z70" s="78" t="s">
        <v>197</v>
      </c>
      <c r="AA70" s="126" t="s">
        <v>198</v>
      </c>
      <c r="AB70" s="186"/>
      <c r="AC70" s="79" t="s">
        <v>197</v>
      </c>
      <c r="AD70" s="80" t="s">
        <v>198</v>
      </c>
      <c r="AE70" s="172"/>
    </row>
    <row r="71" spans="1:31" ht="16.5" thickTop="1" thickBot="1" x14ac:dyDescent="0.3">
      <c r="A71" s="30">
        <v>1</v>
      </c>
      <c r="B71" s="1" t="s">
        <v>6</v>
      </c>
      <c r="C71" s="2">
        <v>109</v>
      </c>
      <c r="D71" s="2">
        <v>6</v>
      </c>
      <c r="E71" s="20">
        <f>C71*5+D71*9</f>
        <v>599</v>
      </c>
      <c r="F71" s="44">
        <f>'liczba dni zwłoki'!$E$5</f>
        <v>455</v>
      </c>
      <c r="G71" s="44">
        <f>'liczba dni zwłoki'!$F$5</f>
        <v>132</v>
      </c>
      <c r="H71" s="47">
        <f>ROUND(((E71*0.1*F71)/365)+((E71*0.08*G71)/365),0)</f>
        <v>92</v>
      </c>
      <c r="I71" s="45">
        <f>'liczba dni zwłoki'!$H$5</f>
        <v>323</v>
      </c>
      <c r="J71" s="45">
        <f>'liczba dni zwłoki'!$I$5</f>
        <v>130</v>
      </c>
      <c r="K71" s="46">
        <f>ROUND((((E71*0.1*I71)/365)+((E71*0.08*J71)/365)),0)</f>
        <v>70</v>
      </c>
      <c r="L71" s="156">
        <f>(E71+K71)/E71</f>
        <v>1.1168614357262103</v>
      </c>
      <c r="M71" s="157">
        <f>E71/L71</f>
        <v>536.32436472346785</v>
      </c>
      <c r="N71" s="158">
        <f>E71-M71</f>
        <v>62.675635276532148</v>
      </c>
      <c r="O71" s="158">
        <f>M71+N71</f>
        <v>599</v>
      </c>
      <c r="P71" s="158">
        <f>O71</f>
        <v>599</v>
      </c>
      <c r="Q71" s="158"/>
      <c r="S71" s="30">
        <v>11</v>
      </c>
      <c r="T71" s="1" t="s">
        <v>39</v>
      </c>
      <c r="U71" s="122">
        <v>106</v>
      </c>
      <c r="V71" s="81">
        <v>0</v>
      </c>
      <c r="W71" s="122">
        <v>8</v>
      </c>
      <c r="X71" s="82">
        <v>0</v>
      </c>
      <c r="Y71" s="20">
        <f>U71*6+V71*5+W71*10+X71*9</f>
        <v>716</v>
      </c>
      <c r="Z71" s="44">
        <f>'liczba dni zwłoki'!$E$15</f>
        <v>149</v>
      </c>
      <c r="AA71" s="44">
        <f>'liczba dni zwłoki'!$F$15</f>
        <v>132</v>
      </c>
      <c r="AB71" s="43">
        <f>ROUND((((Y71*0.1*Z71)/365)+((Y71*0.08*AA71)/365)),0)</f>
        <v>50</v>
      </c>
      <c r="AC71" s="45">
        <f>'liczba dni zwłoki'!$H$15</f>
        <v>106</v>
      </c>
      <c r="AD71" s="45">
        <f>'liczba dni zwłoki'!$I$15</f>
        <v>130</v>
      </c>
      <c r="AE71" s="45">
        <f>ROUND((((Y71*0.1*AC71)/365)+((Y71*0.08*AD71)/365)),0)</f>
        <v>41</v>
      </c>
    </row>
    <row r="72" spans="1:31" ht="16.5" thickTop="1" thickBot="1" x14ac:dyDescent="0.3">
      <c r="A72" s="30">
        <v>2</v>
      </c>
      <c r="B72" s="1" t="s">
        <v>7</v>
      </c>
      <c r="C72" s="2">
        <v>109</v>
      </c>
      <c r="D72" s="2">
        <v>6</v>
      </c>
      <c r="E72" s="20">
        <f>+C72*5+D72*9</f>
        <v>599</v>
      </c>
      <c r="F72" s="44">
        <f>'liczba dni zwłoki'!$E$6</f>
        <v>422</v>
      </c>
      <c r="G72" s="44">
        <f>'liczba dni zwłoki'!$F$6</f>
        <v>132</v>
      </c>
      <c r="H72" s="47">
        <f t="shared" ref="H72:H80" si="39">ROUND(((E72*0.1*F72)/365)+((E72*0.08*G72)/365),0)</f>
        <v>87</v>
      </c>
      <c r="I72" s="45">
        <f>'liczba dni zwłoki'!$H$6</f>
        <v>290</v>
      </c>
      <c r="J72" s="45">
        <f>'liczba dni zwłoki'!$I$6</f>
        <v>130</v>
      </c>
      <c r="K72" s="46">
        <f t="shared" ref="K72:K80" si="40">ROUND((((E72*0.1*I72)/365)+((E72*0.08*J72)/365)),0)</f>
        <v>65</v>
      </c>
      <c r="L72" s="156">
        <f t="shared" ref="L72:L75" si="41">(E72+K72)/E72</f>
        <v>1.1085141903171953</v>
      </c>
      <c r="M72" s="157">
        <f t="shared" ref="M72:M79" si="42">E72/L72</f>
        <v>540.36295180722891</v>
      </c>
      <c r="N72" s="158">
        <f t="shared" ref="N72:N81" si="43">E72-M72</f>
        <v>58.63704819277109</v>
      </c>
      <c r="O72" s="158">
        <f t="shared" ref="O72:O81" si="44">M72+N72</f>
        <v>599</v>
      </c>
      <c r="P72" s="158">
        <f t="shared" ref="P72:P79" si="45">O72</f>
        <v>599</v>
      </c>
      <c r="Q72" s="158"/>
      <c r="S72" s="30">
        <v>12</v>
      </c>
      <c r="T72" s="1" t="s">
        <v>40</v>
      </c>
      <c r="U72" s="122">
        <v>106</v>
      </c>
      <c r="V72" s="81">
        <v>0</v>
      </c>
      <c r="W72" s="122">
        <v>8</v>
      </c>
      <c r="X72" s="82">
        <v>0</v>
      </c>
      <c r="Y72" s="20">
        <f t="shared" ref="Y72:Y79" si="46">U72*6+V72*5+W72*10+X72*9</f>
        <v>716</v>
      </c>
      <c r="Z72" s="44">
        <f>'liczba dni zwłoki'!$E$16</f>
        <v>120</v>
      </c>
      <c r="AA72" s="44">
        <f>'liczba dni zwłoki'!$F$16</f>
        <v>132</v>
      </c>
      <c r="AB72" s="43">
        <f t="shared" ref="AB72:AB78" si="47">ROUND((((Y72*0.1*Z72)/365)+((Y72*0.08*AA72)/365)),0)</f>
        <v>44</v>
      </c>
      <c r="AC72" s="45">
        <f>'liczba dni zwłoki'!$H$16</f>
        <v>77</v>
      </c>
      <c r="AD72" s="45">
        <f>'liczba dni zwłoki'!$I$16</f>
        <v>130</v>
      </c>
      <c r="AE72" s="45">
        <f t="shared" ref="AE72:AE78" si="48">ROUND((((Y72*0.1*AC72)/365)+((Y72*0.08*AD72)/365)),0)</f>
        <v>36</v>
      </c>
    </row>
    <row r="73" spans="1:31" ht="16.5" thickTop="1" thickBot="1" x14ac:dyDescent="0.3">
      <c r="A73" s="30">
        <v>3</v>
      </c>
      <c r="B73" s="1" t="s">
        <v>8</v>
      </c>
      <c r="C73" s="2">
        <v>109</v>
      </c>
      <c r="D73" s="2">
        <v>6</v>
      </c>
      <c r="E73" s="20">
        <f>C73*5+D73*9</f>
        <v>599</v>
      </c>
      <c r="F73" s="44">
        <f>'liczba dni zwłoki'!$E$7</f>
        <v>393</v>
      </c>
      <c r="G73" s="44">
        <f>'liczba dni zwłoki'!$F$7</f>
        <v>132</v>
      </c>
      <c r="H73" s="47">
        <f t="shared" si="39"/>
        <v>82</v>
      </c>
      <c r="I73" s="45">
        <f>'liczba dni zwłoki'!$H$7</f>
        <v>261</v>
      </c>
      <c r="J73" s="45">
        <f>'liczba dni zwłoki'!$I$7</f>
        <v>130</v>
      </c>
      <c r="K73" s="46">
        <f t="shared" si="40"/>
        <v>60</v>
      </c>
      <c r="L73" s="156">
        <f t="shared" si="41"/>
        <v>1.1001669449081803</v>
      </c>
      <c r="M73" s="157">
        <f t="shared" si="42"/>
        <v>544.46282245827013</v>
      </c>
      <c r="N73" s="158">
        <f t="shared" si="43"/>
        <v>54.537177541729875</v>
      </c>
      <c r="O73" s="158">
        <f t="shared" si="44"/>
        <v>599</v>
      </c>
      <c r="P73" s="158">
        <f t="shared" si="45"/>
        <v>599</v>
      </c>
      <c r="Q73" s="158"/>
      <c r="S73" s="30">
        <v>13</v>
      </c>
      <c r="T73" s="1" t="s">
        <v>41</v>
      </c>
      <c r="U73" s="122">
        <v>108</v>
      </c>
      <c r="V73" s="81">
        <v>0</v>
      </c>
      <c r="W73" s="122">
        <v>8</v>
      </c>
      <c r="X73" s="82">
        <v>0</v>
      </c>
      <c r="Y73" s="20">
        <f t="shared" si="46"/>
        <v>728</v>
      </c>
      <c r="Z73" s="44">
        <f>'liczba dni zwłoki'!$E$17</f>
        <v>90</v>
      </c>
      <c r="AA73" s="44">
        <f>'liczba dni zwłoki'!$F$17</f>
        <v>132</v>
      </c>
      <c r="AB73" s="43">
        <f t="shared" si="47"/>
        <v>39</v>
      </c>
      <c r="AC73" s="45">
        <f>'liczba dni zwłoki'!$H$17</f>
        <v>47</v>
      </c>
      <c r="AD73" s="45">
        <f>'liczba dni zwłoki'!$I$17</f>
        <v>130</v>
      </c>
      <c r="AE73" s="45">
        <f t="shared" si="48"/>
        <v>30</v>
      </c>
    </row>
    <row r="74" spans="1:31" ht="16.5" thickTop="1" thickBot="1" x14ac:dyDescent="0.3">
      <c r="A74" s="30">
        <v>4</v>
      </c>
      <c r="B74" s="1" t="s">
        <v>9</v>
      </c>
      <c r="C74" s="2">
        <v>107</v>
      </c>
      <c r="D74" s="2">
        <v>8</v>
      </c>
      <c r="E74" s="20">
        <f>C74*5+D74*9</f>
        <v>607</v>
      </c>
      <c r="F74" s="44">
        <f>'liczba dni zwłoki'!$E$8</f>
        <v>363</v>
      </c>
      <c r="G74" s="44">
        <f>'liczba dni zwłoki'!$F$8</f>
        <v>132</v>
      </c>
      <c r="H74" s="47">
        <f t="shared" si="39"/>
        <v>78</v>
      </c>
      <c r="I74" s="45">
        <f>'liczba dni zwłoki'!$H$8</f>
        <v>231</v>
      </c>
      <c r="J74" s="45">
        <f>'liczba dni zwłoki'!$I$8</f>
        <v>130</v>
      </c>
      <c r="K74" s="46">
        <f t="shared" si="40"/>
        <v>56</v>
      </c>
      <c r="L74" s="156">
        <f t="shared" si="41"/>
        <v>1.0922570016474464</v>
      </c>
      <c r="M74" s="157">
        <f t="shared" si="42"/>
        <v>555.73001508295624</v>
      </c>
      <c r="N74" s="158">
        <f t="shared" si="43"/>
        <v>51.269984917043757</v>
      </c>
      <c r="O74" s="158">
        <f t="shared" si="44"/>
        <v>607</v>
      </c>
      <c r="P74" s="158">
        <f t="shared" si="45"/>
        <v>607</v>
      </c>
      <c r="Q74" s="158"/>
      <c r="S74" s="30">
        <v>14</v>
      </c>
      <c r="T74" s="1" t="s">
        <v>42</v>
      </c>
      <c r="U74" s="122">
        <v>108</v>
      </c>
      <c r="V74" s="81">
        <v>0</v>
      </c>
      <c r="W74" s="122">
        <v>8</v>
      </c>
      <c r="X74" s="82">
        <v>0</v>
      </c>
      <c r="Y74" s="20">
        <f t="shared" si="46"/>
        <v>728</v>
      </c>
      <c r="Z74" s="44">
        <f>'liczba dni zwłoki'!$E$18</f>
        <v>58</v>
      </c>
      <c r="AA74" s="44">
        <f>'liczba dni zwłoki'!$F$18</f>
        <v>132</v>
      </c>
      <c r="AB74" s="43">
        <f t="shared" si="47"/>
        <v>33</v>
      </c>
      <c r="AC74" s="45">
        <f>'liczba dni zwłoki'!$H$18</f>
        <v>15</v>
      </c>
      <c r="AD74" s="45">
        <f>'liczba dni zwłoki'!$I$18</f>
        <v>130</v>
      </c>
      <c r="AE74" s="45">
        <f t="shared" si="48"/>
        <v>24</v>
      </c>
    </row>
    <row r="75" spans="1:31" ht="16.5" thickTop="1" thickBot="1" x14ac:dyDescent="0.3">
      <c r="A75" s="30">
        <v>5</v>
      </c>
      <c r="B75" s="1" t="s">
        <v>10</v>
      </c>
      <c r="C75" s="2">
        <v>107</v>
      </c>
      <c r="D75" s="2">
        <v>8</v>
      </c>
      <c r="E75" s="20">
        <f t="shared" ref="E75:E80" si="49">C75*5+D75*9</f>
        <v>607</v>
      </c>
      <c r="F75" s="44">
        <f>'liczba dni zwłoki'!$E$9</f>
        <v>330</v>
      </c>
      <c r="G75" s="44">
        <f>'liczba dni zwłoki'!$F$9</f>
        <v>132</v>
      </c>
      <c r="H75" s="47">
        <f t="shared" si="39"/>
        <v>72</v>
      </c>
      <c r="I75" s="45">
        <f>'liczba dni zwłoki'!$H$9</f>
        <v>198</v>
      </c>
      <c r="J75" s="45">
        <f>'liczba dni zwłoki'!$I$9</f>
        <v>130</v>
      </c>
      <c r="K75" s="46">
        <f t="shared" si="40"/>
        <v>50</v>
      </c>
      <c r="L75" s="156">
        <f t="shared" si="41"/>
        <v>1.0823723228995057</v>
      </c>
      <c r="M75" s="157">
        <f t="shared" si="42"/>
        <v>560.80517503805174</v>
      </c>
      <c r="N75" s="158">
        <f t="shared" si="43"/>
        <v>46.194824961948257</v>
      </c>
      <c r="O75" s="158">
        <f t="shared" si="44"/>
        <v>607</v>
      </c>
      <c r="P75" s="158">
        <f t="shared" si="45"/>
        <v>607</v>
      </c>
      <c r="Q75" s="158"/>
      <c r="S75" s="30">
        <v>15</v>
      </c>
      <c r="T75" s="1" t="s">
        <v>43</v>
      </c>
      <c r="U75" s="122">
        <v>108</v>
      </c>
      <c r="V75" s="81">
        <v>0</v>
      </c>
      <c r="W75" s="122">
        <v>8</v>
      </c>
      <c r="X75" s="82">
        <v>0</v>
      </c>
      <c r="Y75" s="20">
        <f t="shared" si="46"/>
        <v>728</v>
      </c>
      <c r="Z75" s="44">
        <f>'liczba dni zwłoki'!$E$19</f>
        <v>28</v>
      </c>
      <c r="AA75" s="44">
        <f>'liczba dni zwłoki'!$F$19</f>
        <v>132</v>
      </c>
      <c r="AB75" s="43">
        <f t="shared" si="47"/>
        <v>27</v>
      </c>
      <c r="AC75" s="45">
        <f>'liczba dni zwłoki'!$H$19</f>
        <v>0</v>
      </c>
      <c r="AD75" s="45">
        <f>'liczba dni zwłoki'!$I$19</f>
        <v>130</v>
      </c>
      <c r="AE75" s="45">
        <f t="shared" si="48"/>
        <v>21</v>
      </c>
    </row>
    <row r="76" spans="1:31" ht="16.5" thickTop="1" thickBot="1" x14ac:dyDescent="0.3">
      <c r="A76" s="30">
        <v>6</v>
      </c>
      <c r="B76" s="1" t="s">
        <v>11</v>
      </c>
      <c r="C76" s="2">
        <v>107</v>
      </c>
      <c r="D76" s="2">
        <v>8</v>
      </c>
      <c r="E76" s="20">
        <f t="shared" si="49"/>
        <v>607</v>
      </c>
      <c r="F76" s="44">
        <f>'liczba dni zwłoki'!$E$10</f>
        <v>302</v>
      </c>
      <c r="G76" s="44">
        <f>'liczba dni zwłoki'!$F$10</f>
        <v>132</v>
      </c>
      <c r="H76" s="47">
        <f t="shared" si="39"/>
        <v>68</v>
      </c>
      <c r="I76" s="45">
        <f>'liczba dni zwłoki'!$H$10</f>
        <v>170</v>
      </c>
      <c r="J76" s="45">
        <f>'liczba dni zwłoki'!$I$10</f>
        <v>130</v>
      </c>
      <c r="K76" s="46">
        <f t="shared" si="40"/>
        <v>46</v>
      </c>
      <c r="L76" s="156">
        <f>(E76+K76)/E76</f>
        <v>1.0757825370675453</v>
      </c>
      <c r="M76" s="157">
        <f t="shared" si="42"/>
        <v>564.24042879019908</v>
      </c>
      <c r="N76" s="158">
        <f t="shared" si="43"/>
        <v>42.759571209800924</v>
      </c>
      <c r="O76" s="158">
        <f t="shared" si="44"/>
        <v>607</v>
      </c>
      <c r="P76" s="158">
        <f t="shared" si="45"/>
        <v>607</v>
      </c>
      <c r="Q76" s="158"/>
      <c r="S76" s="30">
        <v>16</v>
      </c>
      <c r="T76" s="1" t="s">
        <v>188</v>
      </c>
      <c r="U76" s="122">
        <v>108</v>
      </c>
      <c r="V76" s="81">
        <v>0</v>
      </c>
      <c r="W76" s="122">
        <v>8</v>
      </c>
      <c r="X76" s="82">
        <v>0</v>
      </c>
      <c r="Y76" s="20">
        <f t="shared" si="46"/>
        <v>728</v>
      </c>
      <c r="Z76" s="44">
        <f>'liczba dni zwłoki'!$E$20</f>
        <v>0</v>
      </c>
      <c r="AA76" s="44">
        <f>'liczba dni zwłoki'!$F$20</f>
        <v>130</v>
      </c>
      <c r="AB76" s="43">
        <f t="shared" si="47"/>
        <v>21</v>
      </c>
      <c r="AC76" s="45">
        <f>'liczba dni zwłoki'!$H$20</f>
        <v>0</v>
      </c>
      <c r="AD76" s="45">
        <f>'liczba dni zwłoki'!$I$20</f>
        <v>129</v>
      </c>
      <c r="AE76" s="45">
        <f t="shared" si="48"/>
        <v>21</v>
      </c>
    </row>
    <row r="77" spans="1:31" ht="16.5" thickTop="1" thickBot="1" x14ac:dyDescent="0.3">
      <c r="A77" s="30">
        <v>7</v>
      </c>
      <c r="B77" s="1" t="s">
        <v>12</v>
      </c>
      <c r="C77" s="2">
        <v>107</v>
      </c>
      <c r="D77" s="2">
        <v>8</v>
      </c>
      <c r="E77" s="20">
        <f t="shared" si="49"/>
        <v>607</v>
      </c>
      <c r="F77" s="44">
        <f>'liczba dni zwłoki'!$E$11</f>
        <v>271</v>
      </c>
      <c r="G77" s="44">
        <f>'liczba dni zwłoki'!$F$11</f>
        <v>132</v>
      </c>
      <c r="H77" s="47">
        <f t="shared" si="39"/>
        <v>63</v>
      </c>
      <c r="I77" s="45">
        <f>'liczba dni zwłoki'!$H$11</f>
        <v>144</v>
      </c>
      <c r="J77" s="45">
        <f>'liczba dni zwłoki'!$I$11</f>
        <v>130</v>
      </c>
      <c r="K77" s="46">
        <f t="shared" si="40"/>
        <v>41</v>
      </c>
      <c r="L77" s="156">
        <f t="shared" ref="L77:L80" si="50">(E77+K77)/E77</f>
        <v>1.0675453047775947</v>
      </c>
      <c r="M77" s="157">
        <f t="shared" si="42"/>
        <v>568.59413580246917</v>
      </c>
      <c r="N77" s="158">
        <f t="shared" si="43"/>
        <v>38.405864197530832</v>
      </c>
      <c r="O77" s="158">
        <f t="shared" si="44"/>
        <v>607</v>
      </c>
      <c r="P77" s="158">
        <f t="shared" si="45"/>
        <v>607</v>
      </c>
      <c r="Q77" s="158"/>
      <c r="S77" s="30">
        <v>17</v>
      </c>
      <c r="T77" s="1" t="s">
        <v>189</v>
      </c>
      <c r="U77" s="122">
        <v>108</v>
      </c>
      <c r="V77" s="81">
        <v>0</v>
      </c>
      <c r="W77" s="122">
        <v>8</v>
      </c>
      <c r="X77" s="82">
        <v>0</v>
      </c>
      <c r="Y77" s="20">
        <f t="shared" si="46"/>
        <v>728</v>
      </c>
      <c r="Z77" s="44">
        <f>'liczba dni zwłoki'!$E$21</f>
        <v>0</v>
      </c>
      <c r="AA77" s="44">
        <f>'liczba dni zwłoki'!$F$21</f>
        <v>99</v>
      </c>
      <c r="AB77" s="43">
        <f t="shared" si="47"/>
        <v>16</v>
      </c>
      <c r="AC77" s="45">
        <f>'liczba dni zwłoki'!$H$21</f>
        <v>0</v>
      </c>
      <c r="AD77" s="45">
        <f>'liczba dni zwłoki'!$I$21</f>
        <v>99</v>
      </c>
      <c r="AE77" s="45">
        <f t="shared" si="48"/>
        <v>16</v>
      </c>
    </row>
    <row r="78" spans="1:31" ht="16.5" thickTop="1" thickBot="1" x14ac:dyDescent="0.3">
      <c r="A78" s="30">
        <v>8</v>
      </c>
      <c r="B78" s="1" t="s">
        <v>13</v>
      </c>
      <c r="C78" s="2">
        <v>107</v>
      </c>
      <c r="D78" s="2">
        <v>8</v>
      </c>
      <c r="E78" s="20">
        <f t="shared" si="49"/>
        <v>607</v>
      </c>
      <c r="F78" s="44">
        <f>'liczba dni zwłoki'!$E$12</f>
        <v>240</v>
      </c>
      <c r="G78" s="44">
        <f>'liczba dni zwłoki'!$F$12</f>
        <v>132</v>
      </c>
      <c r="H78" s="47">
        <f t="shared" si="39"/>
        <v>57</v>
      </c>
      <c r="I78" s="45">
        <f>'liczba dni zwłoki'!$H$12</f>
        <v>144</v>
      </c>
      <c r="J78" s="45">
        <f>'liczba dni zwłoki'!$I$12</f>
        <v>130</v>
      </c>
      <c r="K78" s="46">
        <f t="shared" si="40"/>
        <v>41</v>
      </c>
      <c r="L78" s="156">
        <f t="shared" si="50"/>
        <v>1.0675453047775947</v>
      </c>
      <c r="M78" s="157">
        <f t="shared" si="42"/>
        <v>568.59413580246917</v>
      </c>
      <c r="N78" s="158">
        <f t="shared" si="43"/>
        <v>38.405864197530832</v>
      </c>
      <c r="O78" s="158">
        <f t="shared" si="44"/>
        <v>607</v>
      </c>
      <c r="P78" s="158">
        <f t="shared" si="45"/>
        <v>607</v>
      </c>
      <c r="Q78" s="158"/>
      <c r="S78" s="30">
        <v>18</v>
      </c>
      <c r="T78" s="1" t="s">
        <v>190</v>
      </c>
      <c r="U78" s="122">
        <v>108</v>
      </c>
      <c r="V78" s="81">
        <v>0</v>
      </c>
      <c r="W78" s="122">
        <v>8</v>
      </c>
      <c r="X78" s="82">
        <v>0</v>
      </c>
      <c r="Y78" s="20">
        <f t="shared" si="46"/>
        <v>728</v>
      </c>
      <c r="Z78" s="44">
        <f>'liczba dni zwłoki'!$E$22</f>
        <v>0</v>
      </c>
      <c r="AA78" s="44">
        <f>'liczba dni zwłoki'!$F$22</f>
        <v>69</v>
      </c>
      <c r="AB78" s="43">
        <f t="shared" si="47"/>
        <v>11</v>
      </c>
      <c r="AC78" s="45">
        <f>'liczba dni zwłoki'!$H$22</f>
        <v>0</v>
      </c>
      <c r="AD78" s="45">
        <f>'liczba dni zwłoki'!$I$22</f>
        <v>69</v>
      </c>
      <c r="AE78" s="45">
        <f t="shared" si="48"/>
        <v>11</v>
      </c>
    </row>
    <row r="79" spans="1:31" ht="16.5" thickTop="1" thickBot="1" x14ac:dyDescent="0.3">
      <c r="A79" s="30">
        <v>9</v>
      </c>
      <c r="B79" s="1" t="s">
        <v>14</v>
      </c>
      <c r="C79" s="2">
        <v>107</v>
      </c>
      <c r="D79" s="2">
        <v>8</v>
      </c>
      <c r="E79" s="20">
        <f t="shared" si="49"/>
        <v>607</v>
      </c>
      <c r="F79" s="44">
        <f>'liczba dni zwłoki'!$E$13</f>
        <v>212</v>
      </c>
      <c r="G79" s="44">
        <f>'liczba dni zwłoki'!$F$13</f>
        <v>132</v>
      </c>
      <c r="H79" s="47">
        <f t="shared" si="39"/>
        <v>53</v>
      </c>
      <c r="I79" s="45">
        <f>'liczba dni zwłoki'!$H$13</f>
        <v>144</v>
      </c>
      <c r="J79" s="45">
        <f>'liczba dni zwłoki'!$I$13</f>
        <v>130</v>
      </c>
      <c r="K79" s="46">
        <f t="shared" si="40"/>
        <v>41</v>
      </c>
      <c r="L79" s="156">
        <f t="shared" si="50"/>
        <v>1.0675453047775947</v>
      </c>
      <c r="M79" s="157">
        <f>E79/L79</f>
        <v>568.59413580246917</v>
      </c>
      <c r="N79" s="158">
        <f t="shared" si="43"/>
        <v>38.405864197530832</v>
      </c>
      <c r="O79" s="158">
        <f t="shared" si="44"/>
        <v>607</v>
      </c>
      <c r="P79" s="158">
        <f t="shared" si="45"/>
        <v>607</v>
      </c>
      <c r="Q79" s="158"/>
      <c r="S79" s="30">
        <v>19</v>
      </c>
      <c r="T79" s="1" t="s">
        <v>240</v>
      </c>
      <c r="U79" s="17">
        <v>108</v>
      </c>
      <c r="V79" s="17">
        <v>0</v>
      </c>
      <c r="W79" s="2">
        <v>8</v>
      </c>
      <c r="X79" s="2">
        <v>0</v>
      </c>
      <c r="Y79" s="20">
        <f t="shared" si="46"/>
        <v>728</v>
      </c>
      <c r="Z79" s="44">
        <f>'liczba dni zwłoki'!$E$23</f>
        <v>0</v>
      </c>
      <c r="AA79" s="44">
        <f>'liczba dni zwłoki'!$F$23</f>
        <v>36</v>
      </c>
      <c r="AB79" s="43">
        <v>0</v>
      </c>
      <c r="AC79" s="45">
        <f>'liczba dni zwłoki'!$H$23</f>
        <v>0</v>
      </c>
      <c r="AD79" s="45">
        <f>'liczba dni zwłoki'!$I$23</f>
        <v>36</v>
      </c>
      <c r="AE79" s="45">
        <v>0</v>
      </c>
    </row>
    <row r="80" spans="1:31" ht="16.5" thickTop="1" thickBot="1" x14ac:dyDescent="0.3">
      <c r="A80" s="30">
        <v>10</v>
      </c>
      <c r="B80" s="1" t="s">
        <v>36</v>
      </c>
      <c r="C80" s="2">
        <v>106</v>
      </c>
      <c r="D80" s="22">
        <v>8</v>
      </c>
      <c r="E80" s="23">
        <f t="shared" si="49"/>
        <v>602</v>
      </c>
      <c r="F80" s="44">
        <f>'liczba dni zwłoki'!$E$14</f>
        <v>181</v>
      </c>
      <c r="G80" s="44">
        <f>'liczba dni zwłoki'!$F$14</f>
        <v>132</v>
      </c>
      <c r="H80" s="47">
        <f t="shared" si="39"/>
        <v>47</v>
      </c>
      <c r="I80" s="45">
        <f>'liczba dni zwłoki'!$H$14</f>
        <v>138</v>
      </c>
      <c r="J80" s="45">
        <f>'liczba dni zwłoki'!$I$14</f>
        <v>130</v>
      </c>
      <c r="K80" s="46">
        <f t="shared" si="40"/>
        <v>40</v>
      </c>
      <c r="L80" s="156">
        <f t="shared" si="50"/>
        <v>1.0664451827242525</v>
      </c>
      <c r="M80" s="160">
        <f>607/L80</f>
        <v>569.18068535825546</v>
      </c>
      <c r="N80" s="161">
        <f>607-M80</f>
        <v>37.81931464174454</v>
      </c>
      <c r="O80" s="161">
        <f t="shared" si="44"/>
        <v>607</v>
      </c>
      <c r="P80" s="161">
        <f>O80-Q80</f>
        <v>142.88885066583771</v>
      </c>
      <c r="Q80" s="161">
        <f>N81</f>
        <v>464.11114933416229</v>
      </c>
      <c r="X80" s="24" t="s">
        <v>47</v>
      </c>
      <c r="Y80" s="33">
        <f>SUM(Y71:Y79)</f>
        <v>6528</v>
      </c>
      <c r="Z80" s="33"/>
      <c r="AA80" s="33"/>
      <c r="AB80" s="34">
        <f>SUM(AB71:AB79)</f>
        <v>241</v>
      </c>
      <c r="AC80" s="34"/>
      <c r="AD80" s="34"/>
      <c r="AE80" s="34">
        <f>SUM(AE71:AE79)</f>
        <v>200</v>
      </c>
    </row>
    <row r="81" spans="1:31" ht="16.5" thickTop="1" thickBot="1" x14ac:dyDescent="0.3">
      <c r="A81" s="12"/>
      <c r="B81" s="13"/>
      <c r="C81" s="14"/>
      <c r="D81" s="24" t="s">
        <v>47</v>
      </c>
      <c r="E81" s="35">
        <f>SUM(E71:E80)</f>
        <v>6041</v>
      </c>
      <c r="F81" s="35"/>
      <c r="G81" s="35"/>
      <c r="H81" s="25">
        <f>SUM(H71:H80)</f>
        <v>699</v>
      </c>
      <c r="I81" s="25"/>
      <c r="J81" s="25"/>
      <c r="K81" s="25">
        <f t="shared" ref="K81" si="51">SUM(K71:K80)</f>
        <v>510</v>
      </c>
      <c r="L81" s="155"/>
      <c r="M81" s="159">
        <f>SUM(M71:M80)</f>
        <v>5576.8888506658377</v>
      </c>
      <c r="N81" s="159">
        <f t="shared" si="43"/>
        <v>464.11114933416229</v>
      </c>
      <c r="O81" s="159">
        <f t="shared" si="44"/>
        <v>6041</v>
      </c>
      <c r="P81" s="159">
        <f>SUM(P71:P80)</f>
        <v>5581.8888506658377</v>
      </c>
      <c r="Q81" s="159">
        <f>SUM(Q71:Q80)</f>
        <v>464.11114933416229</v>
      </c>
    </row>
    <row r="82" spans="1:31" ht="15.75" thickTop="1" x14ac:dyDescent="0.25">
      <c r="A82" s="3"/>
      <c r="B82" s="8"/>
      <c r="C82" s="4"/>
      <c r="D82" s="4"/>
      <c r="E82" s="15"/>
      <c r="F82" s="4"/>
      <c r="G82" s="4"/>
      <c r="H82" s="16"/>
      <c r="I82" s="16"/>
      <c r="J82" s="16"/>
    </row>
    <row r="83" spans="1:31" x14ac:dyDescent="0.25">
      <c r="A83" s="3"/>
      <c r="B83" s="8"/>
      <c r="C83" s="4"/>
      <c r="D83" s="4"/>
      <c r="E83" s="15"/>
      <c r="F83" s="4"/>
      <c r="G83" s="4"/>
      <c r="H83" s="16"/>
      <c r="I83" s="16"/>
      <c r="J83" s="16"/>
    </row>
    <row r="84" spans="1:31" x14ac:dyDescent="0.25">
      <c r="A84" s="3"/>
      <c r="B84" s="8"/>
      <c r="C84" s="4"/>
      <c r="D84" s="4"/>
      <c r="E84" s="15"/>
      <c r="F84" s="4"/>
      <c r="G84" s="4"/>
      <c r="H84" s="16"/>
      <c r="I84" s="16"/>
      <c r="J84" s="16"/>
    </row>
    <row r="85" spans="1:31" x14ac:dyDescent="0.25">
      <c r="A85" s="3"/>
      <c r="B85" s="8"/>
      <c r="C85" s="4"/>
      <c r="D85" s="4"/>
      <c r="E85" s="15"/>
      <c r="F85" s="4"/>
      <c r="G85" s="4"/>
      <c r="H85" s="16"/>
      <c r="I85" s="16"/>
      <c r="J85" s="16"/>
    </row>
    <row r="87" spans="1:31" ht="18.75" x14ac:dyDescent="0.3">
      <c r="A87" s="198" t="s">
        <v>231</v>
      </c>
      <c r="B87" s="198"/>
      <c r="C87" s="198"/>
      <c r="D87" s="198"/>
      <c r="E87" s="198"/>
      <c r="F87" s="198"/>
      <c r="G87" s="198"/>
      <c r="H87" s="198"/>
      <c r="I87" s="198"/>
      <c r="J87" s="198"/>
      <c r="K87" s="198"/>
      <c r="L87" s="134"/>
      <c r="M87" s="134"/>
      <c r="N87" s="134"/>
      <c r="O87" s="134"/>
      <c r="P87" s="134"/>
      <c r="Q87" s="134"/>
      <c r="R87" s="132"/>
      <c r="S87" s="198" t="s">
        <v>231</v>
      </c>
      <c r="T87" s="198"/>
      <c r="U87" s="198"/>
      <c r="V87" s="198"/>
      <c r="W87" s="198"/>
      <c r="X87" s="198"/>
      <c r="Y87" s="198"/>
      <c r="Z87" s="198"/>
      <c r="AA87" s="198"/>
      <c r="AB87" s="198"/>
      <c r="AC87" s="198"/>
      <c r="AD87" s="198"/>
      <c r="AE87" s="198"/>
    </row>
    <row r="88" spans="1:31" ht="15.75" thickBot="1" x14ac:dyDescent="0.3">
      <c r="C88" s="127"/>
      <c r="D88" s="127"/>
      <c r="H88" s="11"/>
      <c r="I88" s="11"/>
      <c r="J88" s="11"/>
      <c r="K88" s="11"/>
      <c r="L88" s="11"/>
      <c r="M88" s="11"/>
      <c r="N88" s="11"/>
      <c r="O88" s="11"/>
      <c r="P88" s="11"/>
      <c r="Q88" s="11"/>
    </row>
    <row r="89" spans="1:31" ht="33.75" customHeight="1" thickTop="1" thickBot="1" x14ac:dyDescent="0.3">
      <c r="F89" s="187" t="s">
        <v>152</v>
      </c>
      <c r="G89" s="188"/>
      <c r="H89" s="189"/>
      <c r="I89" s="174" t="s">
        <v>151</v>
      </c>
      <c r="J89" s="175"/>
      <c r="K89" s="176"/>
      <c r="L89" s="153"/>
      <c r="M89" s="153"/>
      <c r="N89" s="153"/>
      <c r="O89" s="153"/>
      <c r="P89" s="153"/>
      <c r="Q89" s="153"/>
      <c r="Z89" s="187" t="s">
        <v>152</v>
      </c>
      <c r="AA89" s="188"/>
      <c r="AB89" s="189"/>
      <c r="AC89" s="174" t="s">
        <v>151</v>
      </c>
      <c r="AD89" s="175"/>
      <c r="AE89" s="176"/>
    </row>
    <row r="90" spans="1:31" ht="48" customHeight="1" thickTop="1" thickBot="1" x14ac:dyDescent="0.3">
      <c r="A90" s="177" t="s">
        <v>0</v>
      </c>
      <c r="B90" s="179" t="s">
        <v>1</v>
      </c>
      <c r="C90" s="183" t="s">
        <v>2</v>
      </c>
      <c r="D90" s="184"/>
      <c r="E90" s="181" t="s">
        <v>3</v>
      </c>
      <c r="F90" s="190" t="s">
        <v>38</v>
      </c>
      <c r="G90" s="191"/>
      <c r="H90" s="185" t="s">
        <v>37</v>
      </c>
      <c r="I90" s="192" t="s">
        <v>150</v>
      </c>
      <c r="J90" s="193"/>
      <c r="K90" s="173" t="s">
        <v>48</v>
      </c>
      <c r="L90" s="166" t="s">
        <v>243</v>
      </c>
      <c r="M90" s="168" t="s">
        <v>241</v>
      </c>
      <c r="N90" s="168" t="s">
        <v>185</v>
      </c>
      <c r="O90" s="168" t="s">
        <v>183</v>
      </c>
      <c r="P90" s="168" t="s">
        <v>244</v>
      </c>
      <c r="Q90" s="168" t="s">
        <v>245</v>
      </c>
      <c r="S90" s="177" t="s">
        <v>0</v>
      </c>
      <c r="T90" s="179" t="s">
        <v>1</v>
      </c>
      <c r="U90" s="194" t="s">
        <v>2</v>
      </c>
      <c r="V90" s="195"/>
      <c r="W90" s="195"/>
      <c r="X90" s="196"/>
      <c r="Y90" s="181" t="s">
        <v>3</v>
      </c>
      <c r="Z90" s="197" t="s">
        <v>38</v>
      </c>
      <c r="AA90" s="197"/>
      <c r="AB90" s="185" t="s">
        <v>37</v>
      </c>
      <c r="AC90" s="192" t="s">
        <v>150</v>
      </c>
      <c r="AD90" s="193"/>
      <c r="AE90" s="171" t="s">
        <v>48</v>
      </c>
    </row>
    <row r="91" spans="1:31" ht="17.25" customHeight="1" thickTop="1" thickBot="1" x14ac:dyDescent="0.3">
      <c r="A91" s="178"/>
      <c r="B91" s="180"/>
      <c r="C91" s="19" t="s">
        <v>4</v>
      </c>
      <c r="D91" s="19" t="s">
        <v>5</v>
      </c>
      <c r="E91" s="182"/>
      <c r="F91" s="78" t="s">
        <v>197</v>
      </c>
      <c r="G91" s="78" t="s">
        <v>198</v>
      </c>
      <c r="H91" s="186"/>
      <c r="I91" s="80" t="s">
        <v>197</v>
      </c>
      <c r="J91" s="79" t="s">
        <v>198</v>
      </c>
      <c r="K91" s="173"/>
      <c r="L91" s="167"/>
      <c r="M91" s="169"/>
      <c r="N91" s="169"/>
      <c r="O91" s="169"/>
      <c r="P91" s="169"/>
      <c r="Q91" s="169"/>
      <c r="S91" s="178"/>
      <c r="T91" s="180"/>
      <c r="U91" s="28" t="s">
        <v>44</v>
      </c>
      <c r="V91" s="19" t="s">
        <v>4</v>
      </c>
      <c r="W91" s="29" t="s">
        <v>45</v>
      </c>
      <c r="X91" s="19" t="s">
        <v>5</v>
      </c>
      <c r="Y91" s="182"/>
      <c r="Z91" s="78" t="s">
        <v>197</v>
      </c>
      <c r="AA91" s="126" t="s">
        <v>198</v>
      </c>
      <c r="AB91" s="186"/>
      <c r="AC91" s="79" t="s">
        <v>197</v>
      </c>
      <c r="AD91" s="80" t="s">
        <v>198</v>
      </c>
      <c r="AE91" s="172"/>
    </row>
    <row r="92" spans="1:31" ht="16.5" thickTop="1" thickBot="1" x14ac:dyDescent="0.3">
      <c r="A92" s="30">
        <v>1</v>
      </c>
      <c r="B92" s="1" t="s">
        <v>6</v>
      </c>
      <c r="C92" s="2">
        <v>55</v>
      </c>
      <c r="D92" s="2">
        <v>2</v>
      </c>
      <c r="E92" s="20">
        <f>C92*5+D92*9</f>
        <v>293</v>
      </c>
      <c r="F92" s="44">
        <f>'liczba dni zwłoki'!$E$5</f>
        <v>455</v>
      </c>
      <c r="G92" s="44">
        <f>'liczba dni zwłoki'!$F$5</f>
        <v>132</v>
      </c>
      <c r="H92" s="47">
        <f>ROUND(((E92*0.1*F92)/365)+((E92*0.08*G92)/365),0)</f>
        <v>45</v>
      </c>
      <c r="I92" s="45">
        <f>'liczba dni zwłoki'!$H$5</f>
        <v>323</v>
      </c>
      <c r="J92" s="45">
        <f>'liczba dni zwłoki'!$I$5</f>
        <v>130</v>
      </c>
      <c r="K92" s="46">
        <f>ROUND((((E92*0.1*I92)/365)+((E92*0.08*J92)/365)),0)</f>
        <v>34</v>
      </c>
      <c r="L92" s="156">
        <f>(E92+K92)/E92</f>
        <v>1.1160409556313993</v>
      </c>
      <c r="M92" s="157">
        <f>E92/L92</f>
        <v>262.53516819571865</v>
      </c>
      <c r="N92" s="158">
        <f>E92-M92</f>
        <v>30.464831804281346</v>
      </c>
      <c r="O92" s="158">
        <f>M92+N92</f>
        <v>293</v>
      </c>
      <c r="P92" s="158">
        <f>O92</f>
        <v>293</v>
      </c>
      <c r="Q92" s="158"/>
      <c r="S92" s="30">
        <v>11</v>
      </c>
      <c r="T92" s="1" t="s">
        <v>39</v>
      </c>
      <c r="U92" s="122">
        <v>51</v>
      </c>
      <c r="V92" s="81">
        <v>0</v>
      </c>
      <c r="W92" s="122">
        <v>2</v>
      </c>
      <c r="X92" s="82">
        <v>0</v>
      </c>
      <c r="Y92" s="20">
        <f>U92*6+V92*5+W92*10+X92*9</f>
        <v>326</v>
      </c>
      <c r="Z92" s="44">
        <f>'liczba dni zwłoki'!$E$15</f>
        <v>149</v>
      </c>
      <c r="AA92" s="44">
        <f>'liczba dni zwłoki'!$F$15</f>
        <v>132</v>
      </c>
      <c r="AB92" s="43">
        <f>ROUND((((Y92*0.1*Z92)/365)+((Y92*0.08*AA92)/365)),0)</f>
        <v>23</v>
      </c>
      <c r="AC92" s="45">
        <f>'liczba dni zwłoki'!$H$15</f>
        <v>106</v>
      </c>
      <c r="AD92" s="45">
        <f>'liczba dni zwłoki'!$I$15</f>
        <v>130</v>
      </c>
      <c r="AE92" s="45">
        <f>ROUND((((Y92*0.1*AC92)/365)+((Y92*0.08*AD92)/365)),0)</f>
        <v>19</v>
      </c>
    </row>
    <row r="93" spans="1:31" ht="16.5" thickTop="1" thickBot="1" x14ac:dyDescent="0.3">
      <c r="A93" s="30">
        <v>2</v>
      </c>
      <c r="B93" s="1" t="s">
        <v>7</v>
      </c>
      <c r="C93" s="2">
        <v>55</v>
      </c>
      <c r="D93" s="2">
        <v>2</v>
      </c>
      <c r="E93" s="20">
        <f>+C93*5+D93*9</f>
        <v>293</v>
      </c>
      <c r="F93" s="44">
        <f>'liczba dni zwłoki'!$E$6</f>
        <v>422</v>
      </c>
      <c r="G93" s="44">
        <f>'liczba dni zwłoki'!$F$6</f>
        <v>132</v>
      </c>
      <c r="H93" s="47">
        <f t="shared" ref="H93:H101" si="52">ROUND(((E93*0.1*F93)/365)+((E93*0.08*G93)/365),0)</f>
        <v>42</v>
      </c>
      <c r="I93" s="45">
        <f>'liczba dni zwłoki'!$H$6</f>
        <v>290</v>
      </c>
      <c r="J93" s="45">
        <f>'liczba dni zwłoki'!$I$6</f>
        <v>130</v>
      </c>
      <c r="K93" s="46">
        <f t="shared" ref="K93:K101" si="53">ROUND((((E93*0.1*I93)/365)+((E93*0.08*J93)/365)),0)</f>
        <v>32</v>
      </c>
      <c r="L93" s="156">
        <f t="shared" ref="L93:L96" si="54">(E93+K93)/E93</f>
        <v>1.1092150170648465</v>
      </c>
      <c r="M93" s="157">
        <f t="shared" ref="M93:M101" si="55">E93/L93</f>
        <v>264.15076923076924</v>
      </c>
      <c r="N93" s="158">
        <f t="shared" ref="N93:N102" si="56">E93-M93</f>
        <v>28.849230769230758</v>
      </c>
      <c r="O93" s="158">
        <f t="shared" ref="O93:O102" si="57">M93+N93</f>
        <v>293</v>
      </c>
      <c r="P93" s="158">
        <f t="shared" ref="P93:P100" si="58">O93</f>
        <v>293</v>
      </c>
      <c r="Q93" s="158"/>
      <c r="S93" s="30">
        <v>12</v>
      </c>
      <c r="T93" s="1" t="s">
        <v>40</v>
      </c>
      <c r="U93" s="122">
        <v>51</v>
      </c>
      <c r="V93" s="81">
        <v>0</v>
      </c>
      <c r="W93" s="122">
        <v>2</v>
      </c>
      <c r="X93" s="82">
        <v>0</v>
      </c>
      <c r="Y93" s="20">
        <f t="shared" ref="Y93:Y100" si="59">U93*6+V93*5+W93*10+X93*9</f>
        <v>326</v>
      </c>
      <c r="Z93" s="44">
        <f>'liczba dni zwłoki'!$E$16</f>
        <v>120</v>
      </c>
      <c r="AA93" s="44">
        <f>'liczba dni zwłoki'!$F$16</f>
        <v>132</v>
      </c>
      <c r="AB93" s="43">
        <f t="shared" ref="AB93:AB97" si="60">ROUND((((Y93*0.1*Z93)/365)+((Y93*0.08*AA93)/365)),0)</f>
        <v>20</v>
      </c>
      <c r="AC93" s="45">
        <f>'liczba dni zwłoki'!$H$16</f>
        <v>77</v>
      </c>
      <c r="AD93" s="45">
        <f>'liczba dni zwłoki'!$I$16</f>
        <v>130</v>
      </c>
      <c r="AE93" s="45">
        <f t="shared" ref="AE93:AE100" si="61">ROUND((((Y93*0.1*AC93)/365)+((Y93*0.08*AD93)/365)),0)</f>
        <v>16</v>
      </c>
    </row>
    <row r="94" spans="1:31" ht="16.5" thickTop="1" thickBot="1" x14ac:dyDescent="0.3">
      <c r="A94" s="30">
        <v>3</v>
      </c>
      <c r="B94" s="1" t="s">
        <v>8</v>
      </c>
      <c r="C94" s="2">
        <v>55</v>
      </c>
      <c r="D94" s="2">
        <v>2</v>
      </c>
      <c r="E94" s="20">
        <f>C94*5+D94*9</f>
        <v>293</v>
      </c>
      <c r="F94" s="44">
        <f>'liczba dni zwłoki'!$E$7</f>
        <v>393</v>
      </c>
      <c r="G94" s="44">
        <f>'liczba dni zwłoki'!$F$7</f>
        <v>132</v>
      </c>
      <c r="H94" s="47">
        <f t="shared" si="52"/>
        <v>40</v>
      </c>
      <c r="I94" s="45">
        <f>'liczba dni zwłoki'!$H$7</f>
        <v>261</v>
      </c>
      <c r="J94" s="45">
        <f>'liczba dni zwłoki'!$I$7</f>
        <v>130</v>
      </c>
      <c r="K94" s="46">
        <f t="shared" si="53"/>
        <v>29</v>
      </c>
      <c r="L94" s="156">
        <f t="shared" si="54"/>
        <v>1.098976109215017</v>
      </c>
      <c r="M94" s="157">
        <f t="shared" si="55"/>
        <v>266.61180124223603</v>
      </c>
      <c r="N94" s="158">
        <f t="shared" si="56"/>
        <v>26.388198757763973</v>
      </c>
      <c r="O94" s="158">
        <f t="shared" si="57"/>
        <v>293</v>
      </c>
      <c r="P94" s="158">
        <f t="shared" si="58"/>
        <v>293</v>
      </c>
      <c r="Q94" s="158"/>
      <c r="S94" s="30">
        <v>13</v>
      </c>
      <c r="T94" s="1" t="s">
        <v>41</v>
      </c>
      <c r="U94" s="122">
        <v>51</v>
      </c>
      <c r="V94" s="81">
        <v>0</v>
      </c>
      <c r="W94" s="122">
        <v>2</v>
      </c>
      <c r="X94" s="82">
        <v>0</v>
      </c>
      <c r="Y94" s="20">
        <f t="shared" si="59"/>
        <v>326</v>
      </c>
      <c r="Z94" s="44">
        <f>'liczba dni zwłoki'!$E$17</f>
        <v>90</v>
      </c>
      <c r="AA94" s="44">
        <f>'liczba dni zwłoki'!$F$17</f>
        <v>132</v>
      </c>
      <c r="AB94" s="43">
        <f t="shared" si="60"/>
        <v>17</v>
      </c>
      <c r="AC94" s="45">
        <f>'liczba dni zwłoki'!$H$17</f>
        <v>47</v>
      </c>
      <c r="AD94" s="45">
        <f>'liczba dni zwłoki'!$I$17</f>
        <v>130</v>
      </c>
      <c r="AE94" s="45">
        <f t="shared" si="61"/>
        <v>13</v>
      </c>
    </row>
    <row r="95" spans="1:31" ht="16.5" thickTop="1" thickBot="1" x14ac:dyDescent="0.3">
      <c r="A95" s="30">
        <v>4</v>
      </c>
      <c r="B95" s="1" t="s">
        <v>9</v>
      </c>
      <c r="C95" s="2">
        <v>55</v>
      </c>
      <c r="D95" s="2">
        <v>2</v>
      </c>
      <c r="E95" s="20">
        <f>C95*5+D95*9</f>
        <v>293</v>
      </c>
      <c r="F95" s="44">
        <f>'liczba dni zwłoki'!$E$8</f>
        <v>363</v>
      </c>
      <c r="G95" s="44">
        <f>'liczba dni zwłoki'!$F$8</f>
        <v>132</v>
      </c>
      <c r="H95" s="47">
        <f t="shared" si="52"/>
        <v>38</v>
      </c>
      <c r="I95" s="45">
        <f>'liczba dni zwłoki'!$H$8</f>
        <v>231</v>
      </c>
      <c r="J95" s="45">
        <f>'liczba dni zwłoki'!$I$8</f>
        <v>130</v>
      </c>
      <c r="K95" s="46">
        <f t="shared" si="53"/>
        <v>27</v>
      </c>
      <c r="L95" s="156">
        <f t="shared" si="54"/>
        <v>1.0921501706484642</v>
      </c>
      <c r="M95" s="157">
        <f t="shared" si="55"/>
        <v>268.27812499999999</v>
      </c>
      <c r="N95" s="158">
        <f t="shared" si="56"/>
        <v>24.721875000000011</v>
      </c>
      <c r="O95" s="158">
        <f t="shared" si="57"/>
        <v>293</v>
      </c>
      <c r="P95" s="158">
        <f t="shared" si="58"/>
        <v>293</v>
      </c>
      <c r="Q95" s="158"/>
      <c r="S95" s="30">
        <v>14</v>
      </c>
      <c r="T95" s="1" t="s">
        <v>42</v>
      </c>
      <c r="U95" s="122">
        <v>51</v>
      </c>
      <c r="V95" s="81">
        <v>0</v>
      </c>
      <c r="W95" s="122">
        <v>2</v>
      </c>
      <c r="X95" s="82">
        <v>0</v>
      </c>
      <c r="Y95" s="20">
        <f t="shared" si="59"/>
        <v>326</v>
      </c>
      <c r="Z95" s="44">
        <f>'liczba dni zwłoki'!$E$18</f>
        <v>58</v>
      </c>
      <c r="AA95" s="44">
        <f>'liczba dni zwłoki'!$F$18</f>
        <v>132</v>
      </c>
      <c r="AB95" s="43">
        <f t="shared" si="60"/>
        <v>15</v>
      </c>
      <c r="AC95" s="45">
        <f>'liczba dni zwłoki'!$H$18</f>
        <v>15</v>
      </c>
      <c r="AD95" s="45">
        <f>'liczba dni zwłoki'!$I$18</f>
        <v>130</v>
      </c>
      <c r="AE95" s="45">
        <f t="shared" si="61"/>
        <v>11</v>
      </c>
    </row>
    <row r="96" spans="1:31" ht="16.5" thickTop="1" thickBot="1" x14ac:dyDescent="0.3">
      <c r="A96" s="30">
        <v>5</v>
      </c>
      <c r="B96" s="1" t="s">
        <v>10</v>
      </c>
      <c r="C96" s="2">
        <v>55</v>
      </c>
      <c r="D96" s="2">
        <v>2</v>
      </c>
      <c r="E96" s="20">
        <f t="shared" ref="E96:E101" si="62">C96*5+D96*9</f>
        <v>293</v>
      </c>
      <c r="F96" s="44">
        <f>'liczba dni zwłoki'!$E$9</f>
        <v>330</v>
      </c>
      <c r="G96" s="44">
        <f>'liczba dni zwłoki'!$F$9</f>
        <v>132</v>
      </c>
      <c r="H96" s="47">
        <f t="shared" si="52"/>
        <v>35</v>
      </c>
      <c r="I96" s="45">
        <f>'liczba dni zwłoki'!$H$9</f>
        <v>198</v>
      </c>
      <c r="J96" s="45">
        <f>'liczba dni zwłoki'!$I$9</f>
        <v>130</v>
      </c>
      <c r="K96" s="46">
        <f t="shared" si="53"/>
        <v>24</v>
      </c>
      <c r="L96" s="156">
        <f t="shared" si="54"/>
        <v>1.0819112627986349</v>
      </c>
      <c r="M96" s="157">
        <f t="shared" si="55"/>
        <v>270.81703470031545</v>
      </c>
      <c r="N96" s="158">
        <f t="shared" si="56"/>
        <v>22.182965299684554</v>
      </c>
      <c r="O96" s="158">
        <f t="shared" si="57"/>
        <v>293</v>
      </c>
      <c r="P96" s="158">
        <f t="shared" si="58"/>
        <v>293</v>
      </c>
      <c r="Q96" s="158"/>
      <c r="S96" s="30">
        <v>15</v>
      </c>
      <c r="T96" s="1" t="s">
        <v>43</v>
      </c>
      <c r="U96" s="122">
        <v>51</v>
      </c>
      <c r="V96" s="81">
        <v>0</v>
      </c>
      <c r="W96" s="122">
        <v>2</v>
      </c>
      <c r="X96" s="82">
        <v>0</v>
      </c>
      <c r="Y96" s="20">
        <f t="shared" si="59"/>
        <v>326</v>
      </c>
      <c r="Z96" s="44">
        <f>'liczba dni zwłoki'!$E$19</f>
        <v>28</v>
      </c>
      <c r="AA96" s="44">
        <f>'liczba dni zwłoki'!$F$19</f>
        <v>132</v>
      </c>
      <c r="AB96" s="43">
        <f t="shared" si="60"/>
        <v>12</v>
      </c>
      <c r="AC96" s="45">
        <f>'liczba dni zwłoki'!$H$19</f>
        <v>0</v>
      </c>
      <c r="AD96" s="45">
        <f>'liczba dni zwłoki'!$I$19</f>
        <v>130</v>
      </c>
      <c r="AE96" s="45">
        <f t="shared" si="61"/>
        <v>9</v>
      </c>
    </row>
    <row r="97" spans="1:31" ht="16.5" thickTop="1" thickBot="1" x14ac:dyDescent="0.3">
      <c r="A97" s="30">
        <v>6</v>
      </c>
      <c r="B97" s="1" t="s">
        <v>11</v>
      </c>
      <c r="C97" s="2">
        <v>51</v>
      </c>
      <c r="D97" s="2">
        <v>2</v>
      </c>
      <c r="E97" s="20">
        <f t="shared" si="62"/>
        <v>273</v>
      </c>
      <c r="F97" s="44">
        <f>'liczba dni zwłoki'!$E$10</f>
        <v>302</v>
      </c>
      <c r="G97" s="44">
        <f>'liczba dni zwłoki'!$F$10</f>
        <v>132</v>
      </c>
      <c r="H97" s="47">
        <f t="shared" si="52"/>
        <v>30</v>
      </c>
      <c r="I97" s="45">
        <f>'liczba dni zwłoki'!$H$10</f>
        <v>170</v>
      </c>
      <c r="J97" s="45">
        <f>'liczba dni zwłoki'!$I$10</f>
        <v>130</v>
      </c>
      <c r="K97" s="46">
        <f t="shared" si="53"/>
        <v>20</v>
      </c>
      <c r="L97" s="156">
        <f>(E97+K97)/E97</f>
        <v>1.0732600732600732</v>
      </c>
      <c r="M97" s="157">
        <f t="shared" si="55"/>
        <v>254.36518771331058</v>
      </c>
      <c r="N97" s="158">
        <f t="shared" si="56"/>
        <v>18.634812286689424</v>
      </c>
      <c r="O97" s="158">
        <f t="shared" si="57"/>
        <v>273</v>
      </c>
      <c r="P97" s="158">
        <f t="shared" si="58"/>
        <v>273</v>
      </c>
      <c r="Q97" s="158"/>
      <c r="S97" s="30">
        <v>16</v>
      </c>
      <c r="T97" s="1" t="s">
        <v>188</v>
      </c>
      <c r="U97" s="122">
        <v>51</v>
      </c>
      <c r="V97" s="81">
        <v>0</v>
      </c>
      <c r="W97" s="122">
        <v>2</v>
      </c>
      <c r="X97" s="82">
        <v>0</v>
      </c>
      <c r="Y97" s="20">
        <f t="shared" si="59"/>
        <v>326</v>
      </c>
      <c r="Z97" s="44">
        <f>'liczba dni zwłoki'!$E$20</f>
        <v>0</v>
      </c>
      <c r="AA97" s="44">
        <f>'liczba dni zwłoki'!$F$20</f>
        <v>130</v>
      </c>
      <c r="AB97" s="43">
        <f t="shared" si="60"/>
        <v>9</v>
      </c>
      <c r="AC97" s="45">
        <f>'liczba dni zwłoki'!$H$20</f>
        <v>0</v>
      </c>
      <c r="AD97" s="45">
        <f>'liczba dni zwłoki'!$I$20</f>
        <v>129</v>
      </c>
      <c r="AE97" s="45">
        <f t="shared" si="61"/>
        <v>9</v>
      </c>
    </row>
    <row r="98" spans="1:31" ht="16.5" thickTop="1" thickBot="1" x14ac:dyDescent="0.3">
      <c r="A98" s="30">
        <v>7</v>
      </c>
      <c r="B98" s="1" t="s">
        <v>12</v>
      </c>
      <c r="C98" s="2">
        <v>51</v>
      </c>
      <c r="D98" s="2">
        <v>2</v>
      </c>
      <c r="E98" s="20">
        <f t="shared" si="62"/>
        <v>273</v>
      </c>
      <c r="F98" s="44">
        <f>'liczba dni zwłoki'!$E$11</f>
        <v>271</v>
      </c>
      <c r="G98" s="44">
        <f>'liczba dni zwłoki'!$F$11</f>
        <v>132</v>
      </c>
      <c r="H98" s="47">
        <f t="shared" si="52"/>
        <v>28</v>
      </c>
      <c r="I98" s="45">
        <f>'liczba dni zwłoki'!$H$11</f>
        <v>144</v>
      </c>
      <c r="J98" s="45">
        <f>'liczba dni zwłoki'!$I$11</f>
        <v>130</v>
      </c>
      <c r="K98" s="46">
        <f t="shared" si="53"/>
        <v>19</v>
      </c>
      <c r="L98" s="156">
        <f t="shared" ref="L98:L101" si="63">(E98+K98)/E98</f>
        <v>1.0695970695970696</v>
      </c>
      <c r="M98" s="157">
        <f t="shared" si="55"/>
        <v>255.23630136986301</v>
      </c>
      <c r="N98" s="158">
        <f t="shared" si="56"/>
        <v>17.763698630136986</v>
      </c>
      <c r="O98" s="158">
        <f t="shared" si="57"/>
        <v>273</v>
      </c>
      <c r="P98" s="158">
        <f t="shared" si="58"/>
        <v>273</v>
      </c>
      <c r="Q98" s="158"/>
      <c r="S98" s="30">
        <v>17</v>
      </c>
      <c r="T98" s="1" t="s">
        <v>189</v>
      </c>
      <c r="U98" s="122">
        <v>51</v>
      </c>
      <c r="V98" s="81">
        <v>0</v>
      </c>
      <c r="W98" s="122">
        <v>2</v>
      </c>
      <c r="X98" s="82">
        <v>0</v>
      </c>
      <c r="Y98" s="20">
        <f t="shared" si="59"/>
        <v>326</v>
      </c>
      <c r="Z98" s="44">
        <f>'liczba dni zwłoki'!$E$21</f>
        <v>0</v>
      </c>
      <c r="AA98" s="44">
        <f>'liczba dni zwłoki'!$F$21</f>
        <v>99</v>
      </c>
      <c r="AB98" s="43">
        <v>0</v>
      </c>
      <c r="AC98" s="45">
        <f>'liczba dni zwłoki'!$H$21</f>
        <v>0</v>
      </c>
      <c r="AD98" s="45">
        <f>'liczba dni zwłoki'!$I$21</f>
        <v>99</v>
      </c>
      <c r="AE98" s="45">
        <f t="shared" si="61"/>
        <v>7</v>
      </c>
    </row>
    <row r="99" spans="1:31" ht="16.5" thickTop="1" thickBot="1" x14ac:dyDescent="0.3">
      <c r="A99" s="30">
        <v>8</v>
      </c>
      <c r="B99" s="1" t="s">
        <v>13</v>
      </c>
      <c r="C99" s="2">
        <v>51</v>
      </c>
      <c r="D99" s="2">
        <v>2</v>
      </c>
      <c r="E99" s="20">
        <f t="shared" si="62"/>
        <v>273</v>
      </c>
      <c r="F99" s="44">
        <f>'liczba dni zwłoki'!$E$12</f>
        <v>240</v>
      </c>
      <c r="G99" s="44">
        <f>'liczba dni zwłoki'!$F$12</f>
        <v>132</v>
      </c>
      <c r="H99" s="47">
        <f t="shared" si="52"/>
        <v>26</v>
      </c>
      <c r="I99" s="45">
        <f>'liczba dni zwłoki'!$H$12</f>
        <v>144</v>
      </c>
      <c r="J99" s="45">
        <f>'liczba dni zwłoki'!$I$12</f>
        <v>130</v>
      </c>
      <c r="K99" s="46">
        <f t="shared" si="53"/>
        <v>19</v>
      </c>
      <c r="L99" s="156">
        <f t="shared" si="63"/>
        <v>1.0695970695970696</v>
      </c>
      <c r="M99" s="157">
        <f t="shared" si="55"/>
        <v>255.23630136986301</v>
      </c>
      <c r="N99" s="158">
        <f t="shared" si="56"/>
        <v>17.763698630136986</v>
      </c>
      <c r="O99" s="158">
        <f t="shared" si="57"/>
        <v>273</v>
      </c>
      <c r="P99" s="158">
        <f t="shared" si="58"/>
        <v>273</v>
      </c>
      <c r="Q99" s="158"/>
      <c r="S99" s="30">
        <v>18</v>
      </c>
      <c r="T99" s="1" t="s">
        <v>190</v>
      </c>
      <c r="U99" s="122">
        <v>51</v>
      </c>
      <c r="V99" s="81">
        <v>0</v>
      </c>
      <c r="W99" s="122">
        <v>2</v>
      </c>
      <c r="X99" s="82">
        <v>0</v>
      </c>
      <c r="Y99" s="20">
        <f t="shared" si="59"/>
        <v>326</v>
      </c>
      <c r="Z99" s="44">
        <f>'liczba dni zwłoki'!$E$22</f>
        <v>0</v>
      </c>
      <c r="AA99" s="44">
        <f>'liczba dni zwłoki'!$F$22</f>
        <v>69</v>
      </c>
      <c r="AB99" s="43">
        <v>0</v>
      </c>
      <c r="AC99" s="45">
        <f>'liczba dni zwłoki'!$H$22</f>
        <v>0</v>
      </c>
      <c r="AD99" s="45">
        <f>'liczba dni zwłoki'!$I$22</f>
        <v>69</v>
      </c>
      <c r="AE99" s="45">
        <f t="shared" si="61"/>
        <v>5</v>
      </c>
    </row>
    <row r="100" spans="1:31" ht="16.5" thickTop="1" thickBot="1" x14ac:dyDescent="0.3">
      <c r="A100" s="30">
        <v>9</v>
      </c>
      <c r="B100" s="1" t="s">
        <v>14</v>
      </c>
      <c r="C100" s="2">
        <v>51</v>
      </c>
      <c r="D100" s="2">
        <v>2</v>
      </c>
      <c r="E100" s="20">
        <f t="shared" si="62"/>
        <v>273</v>
      </c>
      <c r="F100" s="44">
        <f>'liczba dni zwłoki'!$E$13</f>
        <v>212</v>
      </c>
      <c r="G100" s="44">
        <f>'liczba dni zwłoki'!$F$13</f>
        <v>132</v>
      </c>
      <c r="H100" s="47">
        <f t="shared" si="52"/>
        <v>24</v>
      </c>
      <c r="I100" s="45">
        <f>'liczba dni zwłoki'!$H$13</f>
        <v>144</v>
      </c>
      <c r="J100" s="45">
        <f>'liczba dni zwłoki'!$I$13</f>
        <v>130</v>
      </c>
      <c r="K100" s="46">
        <f t="shared" si="53"/>
        <v>19</v>
      </c>
      <c r="L100" s="156">
        <f t="shared" si="63"/>
        <v>1.0695970695970696</v>
      </c>
      <c r="M100" s="157">
        <f t="shared" si="55"/>
        <v>255.23630136986301</v>
      </c>
      <c r="N100" s="158">
        <f t="shared" si="56"/>
        <v>17.763698630136986</v>
      </c>
      <c r="O100" s="158">
        <f t="shared" si="57"/>
        <v>273</v>
      </c>
      <c r="P100" s="158">
        <f t="shared" si="58"/>
        <v>273</v>
      </c>
      <c r="Q100" s="158"/>
      <c r="S100" s="30">
        <v>19</v>
      </c>
      <c r="T100" s="1" t="s">
        <v>240</v>
      </c>
      <c r="U100" s="17">
        <v>51</v>
      </c>
      <c r="V100" s="17">
        <v>0</v>
      </c>
      <c r="W100" s="2">
        <v>2</v>
      </c>
      <c r="X100" s="2">
        <v>0</v>
      </c>
      <c r="Y100" s="20">
        <f t="shared" si="59"/>
        <v>326</v>
      </c>
      <c r="Z100" s="44">
        <f>'liczba dni zwłoki'!$E$23</f>
        <v>0</v>
      </c>
      <c r="AA100" s="44">
        <f>'liczba dni zwłoki'!$F$23</f>
        <v>36</v>
      </c>
      <c r="AB100" s="43">
        <v>0</v>
      </c>
      <c r="AC100" s="45">
        <f>'liczba dni zwłoki'!$H$23</f>
        <v>0</v>
      </c>
      <c r="AD100" s="45">
        <f>'liczba dni zwłoki'!$I$23</f>
        <v>36</v>
      </c>
      <c r="AE100" s="45">
        <f t="shared" si="61"/>
        <v>3</v>
      </c>
    </row>
    <row r="101" spans="1:31" ht="16.5" thickTop="1" thickBot="1" x14ac:dyDescent="0.3">
      <c r="A101" s="30">
        <v>10</v>
      </c>
      <c r="B101" s="1" t="s">
        <v>36</v>
      </c>
      <c r="C101" s="2">
        <v>51</v>
      </c>
      <c r="D101" s="22">
        <v>2</v>
      </c>
      <c r="E101" s="23">
        <f t="shared" si="62"/>
        <v>273</v>
      </c>
      <c r="F101" s="44">
        <f>'liczba dni zwłoki'!$E$14</f>
        <v>181</v>
      </c>
      <c r="G101" s="44">
        <f>'liczba dni zwłoki'!$F$14</f>
        <v>132</v>
      </c>
      <c r="H101" s="47">
        <f t="shared" si="52"/>
        <v>21</v>
      </c>
      <c r="I101" s="45">
        <f>'liczba dni zwłoki'!$H$14</f>
        <v>138</v>
      </c>
      <c r="J101" s="45">
        <f>'liczba dni zwłoki'!$I$14</f>
        <v>130</v>
      </c>
      <c r="K101" s="46">
        <f t="shared" si="53"/>
        <v>18</v>
      </c>
      <c r="L101" s="156">
        <f t="shared" si="63"/>
        <v>1.0659340659340659</v>
      </c>
      <c r="M101" s="157">
        <f t="shared" si="55"/>
        <v>256.11340206185565</v>
      </c>
      <c r="N101" s="158">
        <f t="shared" si="56"/>
        <v>16.886597938144348</v>
      </c>
      <c r="O101" s="158">
        <f t="shared" si="57"/>
        <v>273</v>
      </c>
      <c r="P101" s="158">
        <f>O101-Q101</f>
        <v>51.580392253794798</v>
      </c>
      <c r="Q101" s="158">
        <f>N102</f>
        <v>221.4196077462052</v>
      </c>
      <c r="X101" s="24" t="s">
        <v>47</v>
      </c>
      <c r="Y101" s="33">
        <f>SUM(Y92:Y100)</f>
        <v>2934</v>
      </c>
      <c r="Z101" s="33"/>
      <c r="AA101" s="33"/>
      <c r="AB101" s="34">
        <f>SUM(AB92:AB100)</f>
        <v>96</v>
      </c>
      <c r="AC101" s="34"/>
      <c r="AD101" s="34"/>
      <c r="AE101" s="34">
        <f>SUM(AE92:AE100)</f>
        <v>92</v>
      </c>
    </row>
    <row r="102" spans="1:31" ht="16.5" thickTop="1" thickBot="1" x14ac:dyDescent="0.3">
      <c r="A102" s="12"/>
      <c r="B102" s="13"/>
      <c r="C102" s="14"/>
      <c r="D102" s="24" t="s">
        <v>47</v>
      </c>
      <c r="E102" s="35">
        <f>SUM(E92:E101)</f>
        <v>2830</v>
      </c>
      <c r="F102" s="35"/>
      <c r="G102" s="35"/>
      <c r="H102" s="25">
        <f>SUM(H92:H101)</f>
        <v>329</v>
      </c>
      <c r="I102" s="25"/>
      <c r="J102" s="25"/>
      <c r="K102" s="25">
        <f t="shared" ref="K102" si="64">SUM(K92:K101)</f>
        <v>241</v>
      </c>
      <c r="L102" s="155"/>
      <c r="M102" s="159">
        <f>SUM(M92:M101)</f>
        <v>2608.5803922537948</v>
      </c>
      <c r="N102" s="159">
        <f t="shared" si="56"/>
        <v>221.4196077462052</v>
      </c>
      <c r="O102" s="159">
        <f t="shared" si="57"/>
        <v>2830</v>
      </c>
      <c r="P102" s="159">
        <f>SUM(P92:P101)</f>
        <v>2608.5803922537948</v>
      </c>
      <c r="Q102" s="159">
        <f>SUM(Q92:Q101)</f>
        <v>221.4196077462052</v>
      </c>
    </row>
    <row r="103" spans="1:31" ht="15.75" thickTop="1" x14ac:dyDescent="0.25">
      <c r="A103" s="3"/>
      <c r="B103" s="8"/>
      <c r="C103" s="4"/>
      <c r="D103" s="4"/>
      <c r="E103" s="15"/>
      <c r="F103" s="4"/>
      <c r="G103" s="4"/>
      <c r="H103" s="16"/>
      <c r="I103" s="16"/>
      <c r="J103" s="16"/>
    </row>
    <row r="104" spans="1:31" x14ac:dyDescent="0.25">
      <c r="A104" s="3"/>
      <c r="B104" s="8"/>
      <c r="C104" s="4"/>
      <c r="D104" s="4"/>
      <c r="E104" s="15"/>
      <c r="F104" s="4"/>
      <c r="G104" s="4"/>
      <c r="H104" s="16"/>
      <c r="I104" s="16"/>
      <c r="J104" s="16"/>
    </row>
    <row r="105" spans="1:31" x14ac:dyDescent="0.25">
      <c r="A105" s="3"/>
      <c r="B105" s="8"/>
      <c r="C105" s="4"/>
      <c r="D105" s="4"/>
      <c r="E105" s="15"/>
      <c r="F105" s="4"/>
      <c r="G105" s="4"/>
      <c r="H105" s="16"/>
      <c r="I105" s="16"/>
      <c r="J105" s="16"/>
    </row>
    <row r="106" spans="1:31" x14ac:dyDescent="0.25">
      <c r="A106" s="3"/>
      <c r="B106" s="8"/>
      <c r="C106" s="4"/>
      <c r="D106" s="4"/>
      <c r="E106" s="15"/>
      <c r="F106" s="4"/>
      <c r="G106" s="4"/>
      <c r="H106" s="16"/>
      <c r="I106" s="16"/>
      <c r="J106" s="16"/>
    </row>
    <row r="108" spans="1:31" ht="18.75" x14ac:dyDescent="0.3">
      <c r="A108" s="198" t="s">
        <v>232</v>
      </c>
      <c r="B108" s="198"/>
      <c r="C108" s="198"/>
      <c r="D108" s="198"/>
      <c r="E108" s="198"/>
      <c r="F108" s="198"/>
      <c r="G108" s="198"/>
      <c r="H108" s="198"/>
      <c r="I108" s="198"/>
      <c r="J108" s="198"/>
      <c r="K108" s="198"/>
      <c r="L108" s="134"/>
      <c r="M108" s="134"/>
      <c r="N108" s="134"/>
      <c r="O108" s="134"/>
      <c r="P108" s="134"/>
      <c r="Q108" s="134"/>
      <c r="R108" s="132"/>
      <c r="S108" s="198" t="s">
        <v>232</v>
      </c>
      <c r="T108" s="198"/>
      <c r="U108" s="198"/>
      <c r="V108" s="198"/>
      <c r="W108" s="198"/>
      <c r="X108" s="198"/>
      <c r="Y108" s="198"/>
      <c r="Z108" s="198"/>
      <c r="AA108" s="198"/>
      <c r="AB108" s="198"/>
      <c r="AC108" s="198"/>
      <c r="AD108" s="198"/>
      <c r="AE108" s="198"/>
    </row>
    <row r="109" spans="1:31" ht="15.75" thickBot="1" x14ac:dyDescent="0.3">
      <c r="C109" s="127"/>
      <c r="D109" s="127"/>
      <c r="H109" s="11"/>
      <c r="I109" s="11"/>
      <c r="J109" s="11"/>
      <c r="K109" s="11"/>
      <c r="L109" s="11"/>
      <c r="M109" s="11"/>
      <c r="N109" s="11"/>
      <c r="O109" s="11"/>
      <c r="P109" s="11"/>
      <c r="Q109" s="11"/>
    </row>
    <row r="110" spans="1:31" ht="35.25" customHeight="1" thickTop="1" thickBot="1" x14ac:dyDescent="0.3">
      <c r="F110" s="187" t="s">
        <v>152</v>
      </c>
      <c r="G110" s="188"/>
      <c r="H110" s="189"/>
      <c r="I110" s="174" t="s">
        <v>151</v>
      </c>
      <c r="J110" s="175"/>
      <c r="K110" s="176"/>
      <c r="L110" s="153"/>
      <c r="M110" s="153"/>
      <c r="N110" s="153"/>
      <c r="O110" s="153"/>
      <c r="P110" s="153"/>
      <c r="Q110" s="153"/>
      <c r="Z110" s="187" t="s">
        <v>152</v>
      </c>
      <c r="AA110" s="188"/>
      <c r="AB110" s="189"/>
      <c r="AC110" s="174" t="s">
        <v>151</v>
      </c>
      <c r="AD110" s="175"/>
      <c r="AE110" s="176"/>
    </row>
    <row r="111" spans="1:31" ht="45" customHeight="1" thickTop="1" thickBot="1" x14ac:dyDescent="0.3">
      <c r="A111" s="177" t="s">
        <v>0</v>
      </c>
      <c r="B111" s="179" t="s">
        <v>1</v>
      </c>
      <c r="C111" s="183" t="s">
        <v>2</v>
      </c>
      <c r="D111" s="184"/>
      <c r="E111" s="181" t="s">
        <v>3</v>
      </c>
      <c r="F111" s="190" t="s">
        <v>38</v>
      </c>
      <c r="G111" s="191"/>
      <c r="H111" s="185" t="s">
        <v>37</v>
      </c>
      <c r="I111" s="192" t="s">
        <v>150</v>
      </c>
      <c r="J111" s="193"/>
      <c r="K111" s="173" t="s">
        <v>48</v>
      </c>
      <c r="L111" s="166" t="s">
        <v>243</v>
      </c>
      <c r="M111" s="168" t="s">
        <v>241</v>
      </c>
      <c r="N111" s="168" t="s">
        <v>185</v>
      </c>
      <c r="O111" s="168" t="s">
        <v>183</v>
      </c>
      <c r="P111" s="168" t="s">
        <v>244</v>
      </c>
      <c r="Q111" s="168" t="s">
        <v>245</v>
      </c>
      <c r="S111" s="177" t="s">
        <v>0</v>
      </c>
      <c r="T111" s="179" t="s">
        <v>1</v>
      </c>
      <c r="U111" s="194" t="s">
        <v>2</v>
      </c>
      <c r="V111" s="195"/>
      <c r="W111" s="195"/>
      <c r="X111" s="196"/>
      <c r="Y111" s="181" t="s">
        <v>3</v>
      </c>
      <c r="Z111" s="197" t="s">
        <v>38</v>
      </c>
      <c r="AA111" s="197"/>
      <c r="AB111" s="185" t="s">
        <v>37</v>
      </c>
      <c r="AC111" s="192" t="s">
        <v>150</v>
      </c>
      <c r="AD111" s="193"/>
      <c r="AE111" s="171" t="s">
        <v>48</v>
      </c>
    </row>
    <row r="112" spans="1:31" ht="16.5" customHeight="1" thickTop="1" thickBot="1" x14ac:dyDescent="0.3">
      <c r="A112" s="178"/>
      <c r="B112" s="180"/>
      <c r="C112" s="19" t="s">
        <v>4</v>
      </c>
      <c r="D112" s="19" t="s">
        <v>5</v>
      </c>
      <c r="E112" s="182"/>
      <c r="F112" s="78" t="s">
        <v>197</v>
      </c>
      <c r="G112" s="78" t="s">
        <v>198</v>
      </c>
      <c r="H112" s="186"/>
      <c r="I112" s="80" t="s">
        <v>197</v>
      </c>
      <c r="J112" s="79" t="s">
        <v>198</v>
      </c>
      <c r="K112" s="173"/>
      <c r="L112" s="167"/>
      <c r="M112" s="169"/>
      <c r="N112" s="169"/>
      <c r="O112" s="169"/>
      <c r="P112" s="169"/>
      <c r="Q112" s="169"/>
      <c r="S112" s="178"/>
      <c r="T112" s="180"/>
      <c r="U112" s="28" t="s">
        <v>44</v>
      </c>
      <c r="V112" s="19" t="s">
        <v>4</v>
      </c>
      <c r="W112" s="29" t="s">
        <v>45</v>
      </c>
      <c r="X112" s="19" t="s">
        <v>5</v>
      </c>
      <c r="Y112" s="182"/>
      <c r="Z112" s="78" t="s">
        <v>197</v>
      </c>
      <c r="AA112" s="126" t="s">
        <v>198</v>
      </c>
      <c r="AB112" s="186"/>
      <c r="AC112" s="79" t="s">
        <v>197</v>
      </c>
      <c r="AD112" s="80" t="s">
        <v>198</v>
      </c>
      <c r="AE112" s="172"/>
    </row>
    <row r="113" spans="1:31" ht="16.5" thickTop="1" thickBot="1" x14ac:dyDescent="0.3">
      <c r="A113" s="30">
        <v>1</v>
      </c>
      <c r="B113" s="1" t="s">
        <v>6</v>
      </c>
      <c r="C113" s="2">
        <v>52</v>
      </c>
      <c r="D113" s="2">
        <v>2</v>
      </c>
      <c r="E113" s="20">
        <f>C113*5+D113*9</f>
        <v>278</v>
      </c>
      <c r="F113" s="44">
        <f>'liczba dni zwłoki'!$E$5</f>
        <v>455</v>
      </c>
      <c r="G113" s="44">
        <f>'liczba dni zwłoki'!$F$5</f>
        <v>132</v>
      </c>
      <c r="H113" s="47">
        <f>ROUND(((E113*0.1*F113)/365)+((E113*0.08*G113)/365),0)</f>
        <v>43</v>
      </c>
      <c r="I113" s="45">
        <f>'liczba dni zwłoki'!$H$5</f>
        <v>323</v>
      </c>
      <c r="J113" s="45">
        <f>'liczba dni zwłoki'!$I$5</f>
        <v>130</v>
      </c>
      <c r="K113" s="46">
        <f>ROUND((((E113*0.1*I113)/365)+((E113*0.08*J113)/365)),0)</f>
        <v>33</v>
      </c>
      <c r="L113" s="156">
        <f>(E113+K113)/E113</f>
        <v>1.1187050359712229</v>
      </c>
      <c r="M113" s="157">
        <f>E113/L113</f>
        <v>248.50160771704182</v>
      </c>
      <c r="N113" s="158">
        <f>E113-M113</f>
        <v>29.498392282958179</v>
      </c>
      <c r="O113" s="158">
        <f>M113+N113</f>
        <v>278</v>
      </c>
      <c r="P113" s="158">
        <f>O113</f>
        <v>278</v>
      </c>
      <c r="Q113" s="158"/>
      <c r="S113" s="30">
        <v>11</v>
      </c>
      <c r="T113" s="1" t="s">
        <v>39</v>
      </c>
      <c r="U113" s="122">
        <v>45</v>
      </c>
      <c r="V113" s="81">
        <v>6</v>
      </c>
      <c r="W113" s="122">
        <v>2</v>
      </c>
      <c r="X113" s="82">
        <v>0</v>
      </c>
      <c r="Y113" s="20">
        <f>U113*6+V113*5+W113*10+X113*9</f>
        <v>320</v>
      </c>
      <c r="Z113" s="44">
        <f>'liczba dni zwłoki'!$E$15</f>
        <v>149</v>
      </c>
      <c r="AA113" s="44">
        <f>'liczba dni zwłoki'!$F$15</f>
        <v>132</v>
      </c>
      <c r="AB113" s="43">
        <f>ROUND((((Y113*0.1*Z113)/365)+((Y113*0.08*AA113)/365)),0)</f>
        <v>22</v>
      </c>
      <c r="AC113" s="45">
        <f>'liczba dni zwłoki'!$H$15</f>
        <v>106</v>
      </c>
      <c r="AD113" s="45">
        <f>'liczba dni zwłoki'!$I$15</f>
        <v>130</v>
      </c>
      <c r="AE113" s="45">
        <f>ROUND((((Y113*0.1*AC113)/365)+((Y113*0.08*AD113)/365)),0)</f>
        <v>18</v>
      </c>
    </row>
    <row r="114" spans="1:31" ht="16.5" thickTop="1" thickBot="1" x14ac:dyDescent="0.3">
      <c r="A114" s="30">
        <v>2</v>
      </c>
      <c r="B114" s="1" t="s">
        <v>7</v>
      </c>
      <c r="C114" s="2">
        <v>52</v>
      </c>
      <c r="D114" s="2">
        <v>2</v>
      </c>
      <c r="E114" s="20">
        <f>+C114*5+D114*9</f>
        <v>278</v>
      </c>
      <c r="F114" s="44">
        <f>'liczba dni zwłoki'!$E$6</f>
        <v>422</v>
      </c>
      <c r="G114" s="44">
        <f>'liczba dni zwłoki'!$F$6</f>
        <v>132</v>
      </c>
      <c r="H114" s="47">
        <f t="shared" ref="H114:H122" si="65">ROUND(((E114*0.1*F114)/365)+((E114*0.08*G114)/365),0)</f>
        <v>40</v>
      </c>
      <c r="I114" s="45">
        <f>'liczba dni zwłoki'!$H$6</f>
        <v>290</v>
      </c>
      <c r="J114" s="45">
        <f>'liczba dni zwłoki'!$I$6</f>
        <v>130</v>
      </c>
      <c r="K114" s="46">
        <f t="shared" ref="K114:K122" si="66">ROUND((((E114*0.1*I114)/365)+((E114*0.08*J114)/365)),0)</f>
        <v>30</v>
      </c>
      <c r="L114" s="156">
        <f t="shared" ref="L114:L117" si="67">(E114+K114)/E114</f>
        <v>1.1079136690647482</v>
      </c>
      <c r="M114" s="157">
        <f t="shared" ref="M114:M122" si="68">E114/L114</f>
        <v>250.92207792207793</v>
      </c>
      <c r="N114" s="158">
        <f t="shared" ref="N114:N123" si="69">E114-M114</f>
        <v>27.077922077922068</v>
      </c>
      <c r="O114" s="158">
        <f t="shared" ref="O114:O123" si="70">M114+N114</f>
        <v>278</v>
      </c>
      <c r="P114" s="158">
        <f t="shared" ref="P114:P121" si="71">O114</f>
        <v>278</v>
      </c>
      <c r="Q114" s="158"/>
      <c r="S114" s="30">
        <v>12</v>
      </c>
      <c r="T114" s="1" t="s">
        <v>40</v>
      </c>
      <c r="U114" s="122">
        <v>45</v>
      </c>
      <c r="V114" s="81">
        <v>6</v>
      </c>
      <c r="W114" s="122">
        <v>2</v>
      </c>
      <c r="X114" s="82">
        <v>0</v>
      </c>
      <c r="Y114" s="20">
        <f t="shared" ref="Y114:Y121" si="72">U114*6+V114*5+W114*10+X114*9</f>
        <v>320</v>
      </c>
      <c r="Z114" s="44">
        <f>'liczba dni zwłoki'!$E$16</f>
        <v>120</v>
      </c>
      <c r="AA114" s="44">
        <f>'liczba dni zwłoki'!$F$16</f>
        <v>132</v>
      </c>
      <c r="AB114" s="43">
        <f t="shared" ref="AB114:AB121" si="73">ROUND((((Y114*0.1*Z114)/365)+((Y114*0.08*AA114)/365)),0)</f>
        <v>20</v>
      </c>
      <c r="AC114" s="45">
        <f>'liczba dni zwłoki'!$H$16</f>
        <v>77</v>
      </c>
      <c r="AD114" s="45">
        <f>'liczba dni zwłoki'!$I$16</f>
        <v>130</v>
      </c>
      <c r="AE114" s="45">
        <f t="shared" ref="AE114:AE118" si="74">ROUND((((Y114*0.1*AC114)/365)+((Y114*0.08*AD114)/365)),0)</f>
        <v>16</v>
      </c>
    </row>
    <row r="115" spans="1:31" ht="16.5" thickTop="1" thickBot="1" x14ac:dyDescent="0.3">
      <c r="A115" s="30">
        <v>3</v>
      </c>
      <c r="B115" s="1" t="s">
        <v>8</v>
      </c>
      <c r="C115" s="2">
        <v>52</v>
      </c>
      <c r="D115" s="2">
        <v>2</v>
      </c>
      <c r="E115" s="20">
        <f>C115*5+D115*9</f>
        <v>278</v>
      </c>
      <c r="F115" s="44">
        <f>'liczba dni zwłoki'!$E$7</f>
        <v>393</v>
      </c>
      <c r="G115" s="44">
        <f>'liczba dni zwłoki'!$F$7</f>
        <v>132</v>
      </c>
      <c r="H115" s="47">
        <f t="shared" si="65"/>
        <v>38</v>
      </c>
      <c r="I115" s="45">
        <f>'liczba dni zwłoki'!$H$7</f>
        <v>261</v>
      </c>
      <c r="J115" s="45">
        <f>'liczba dni zwłoki'!$I$7</f>
        <v>130</v>
      </c>
      <c r="K115" s="46">
        <f>ROUND((((E115*0.1*I115)/365)+((E115*0.08*J115)/365)),0)</f>
        <v>28</v>
      </c>
      <c r="L115" s="156">
        <f t="shared" si="67"/>
        <v>1.1007194244604317</v>
      </c>
      <c r="M115" s="157">
        <f t="shared" si="68"/>
        <v>252.56209150326796</v>
      </c>
      <c r="N115" s="158">
        <f t="shared" si="69"/>
        <v>25.437908496732035</v>
      </c>
      <c r="O115" s="158">
        <f t="shared" si="70"/>
        <v>278</v>
      </c>
      <c r="P115" s="158">
        <f t="shared" si="71"/>
        <v>278</v>
      </c>
      <c r="Q115" s="158"/>
      <c r="S115" s="30">
        <v>13</v>
      </c>
      <c r="T115" s="1" t="s">
        <v>41</v>
      </c>
      <c r="U115" s="122">
        <v>44</v>
      </c>
      <c r="V115" s="81">
        <v>6</v>
      </c>
      <c r="W115" s="122">
        <v>2</v>
      </c>
      <c r="X115" s="82">
        <v>0</v>
      </c>
      <c r="Y115" s="20">
        <f t="shared" si="72"/>
        <v>314</v>
      </c>
      <c r="Z115" s="44">
        <f>'liczba dni zwłoki'!$E$17</f>
        <v>90</v>
      </c>
      <c r="AA115" s="44">
        <f>'liczba dni zwłoki'!$F$17</f>
        <v>132</v>
      </c>
      <c r="AB115" s="43">
        <f t="shared" si="73"/>
        <v>17</v>
      </c>
      <c r="AC115" s="45">
        <f>'liczba dni zwłoki'!$H$17</f>
        <v>47</v>
      </c>
      <c r="AD115" s="45">
        <f>'liczba dni zwłoki'!$I$17</f>
        <v>130</v>
      </c>
      <c r="AE115" s="45">
        <f t="shared" si="74"/>
        <v>13</v>
      </c>
    </row>
    <row r="116" spans="1:31" ht="16.5" thickTop="1" thickBot="1" x14ac:dyDescent="0.3">
      <c r="A116" s="30">
        <v>4</v>
      </c>
      <c r="B116" s="1" t="s">
        <v>9</v>
      </c>
      <c r="C116" s="2">
        <v>51</v>
      </c>
      <c r="D116" s="2">
        <v>2</v>
      </c>
      <c r="E116" s="20">
        <f>C116*5+D116*9</f>
        <v>273</v>
      </c>
      <c r="F116" s="44">
        <f>'liczba dni zwłoki'!$E$8</f>
        <v>363</v>
      </c>
      <c r="G116" s="44">
        <f>'liczba dni zwłoki'!$F$8</f>
        <v>132</v>
      </c>
      <c r="H116" s="47">
        <f t="shared" si="65"/>
        <v>35</v>
      </c>
      <c r="I116" s="45">
        <f>'liczba dni zwłoki'!$H$8</f>
        <v>231</v>
      </c>
      <c r="J116" s="45">
        <f>'liczba dni zwłoki'!$I$8</f>
        <v>130</v>
      </c>
      <c r="K116" s="46">
        <f t="shared" si="66"/>
        <v>25</v>
      </c>
      <c r="L116" s="156">
        <f t="shared" si="67"/>
        <v>1.0915750915750915</v>
      </c>
      <c r="M116" s="157">
        <f t="shared" si="68"/>
        <v>250.09731543624164</v>
      </c>
      <c r="N116" s="158">
        <f t="shared" si="69"/>
        <v>22.902684563758356</v>
      </c>
      <c r="O116" s="158">
        <f t="shared" si="70"/>
        <v>273</v>
      </c>
      <c r="P116" s="158">
        <f t="shared" si="71"/>
        <v>273</v>
      </c>
      <c r="Q116" s="158"/>
      <c r="S116" s="30">
        <v>14</v>
      </c>
      <c r="T116" s="1" t="s">
        <v>42</v>
      </c>
      <c r="U116" s="122">
        <v>44</v>
      </c>
      <c r="V116" s="81">
        <v>6</v>
      </c>
      <c r="W116" s="122">
        <v>2</v>
      </c>
      <c r="X116" s="82">
        <v>0</v>
      </c>
      <c r="Y116" s="20">
        <f t="shared" si="72"/>
        <v>314</v>
      </c>
      <c r="Z116" s="44">
        <f>'liczba dni zwłoki'!$E$18</f>
        <v>58</v>
      </c>
      <c r="AA116" s="44">
        <f>'liczba dni zwłoki'!$F$18</f>
        <v>132</v>
      </c>
      <c r="AB116" s="43">
        <f t="shared" si="73"/>
        <v>14</v>
      </c>
      <c r="AC116" s="45">
        <f>'liczba dni zwłoki'!$H$18</f>
        <v>15</v>
      </c>
      <c r="AD116" s="45">
        <f>'liczba dni zwłoki'!$I$18</f>
        <v>130</v>
      </c>
      <c r="AE116" s="45">
        <f t="shared" si="74"/>
        <v>10</v>
      </c>
    </row>
    <row r="117" spans="1:31" ht="16.5" thickTop="1" thickBot="1" x14ac:dyDescent="0.3">
      <c r="A117" s="30">
        <v>5</v>
      </c>
      <c r="B117" s="1" t="s">
        <v>10</v>
      </c>
      <c r="C117" s="2">
        <v>51</v>
      </c>
      <c r="D117" s="2">
        <v>2</v>
      </c>
      <c r="E117" s="20">
        <f t="shared" ref="E117:E122" si="75">C117*5+D117*9</f>
        <v>273</v>
      </c>
      <c r="F117" s="44">
        <f>'liczba dni zwłoki'!$E$9</f>
        <v>330</v>
      </c>
      <c r="G117" s="44">
        <f>'liczba dni zwłoki'!$F$9</f>
        <v>132</v>
      </c>
      <c r="H117" s="47">
        <f t="shared" si="65"/>
        <v>33</v>
      </c>
      <c r="I117" s="45">
        <f>'liczba dni zwłoki'!$H$9</f>
        <v>198</v>
      </c>
      <c r="J117" s="45">
        <f>'liczba dni zwłoki'!$I$9</f>
        <v>130</v>
      </c>
      <c r="K117" s="46">
        <f t="shared" si="66"/>
        <v>23</v>
      </c>
      <c r="L117" s="156">
        <f t="shared" si="67"/>
        <v>1.0842490842490842</v>
      </c>
      <c r="M117" s="157">
        <f t="shared" si="68"/>
        <v>251.78716216216219</v>
      </c>
      <c r="N117" s="158">
        <f t="shared" si="69"/>
        <v>21.21283783783781</v>
      </c>
      <c r="O117" s="158">
        <f t="shared" si="70"/>
        <v>273</v>
      </c>
      <c r="P117" s="158">
        <f t="shared" si="71"/>
        <v>273</v>
      </c>
      <c r="Q117" s="158"/>
      <c r="S117" s="30">
        <v>15</v>
      </c>
      <c r="T117" s="1" t="s">
        <v>43</v>
      </c>
      <c r="U117" s="122">
        <v>44</v>
      </c>
      <c r="V117" s="81">
        <v>6</v>
      </c>
      <c r="W117" s="122">
        <v>2</v>
      </c>
      <c r="X117" s="82">
        <v>0</v>
      </c>
      <c r="Y117" s="20">
        <f t="shared" si="72"/>
        <v>314</v>
      </c>
      <c r="Z117" s="44">
        <f>'liczba dni zwłoki'!$E$19</f>
        <v>28</v>
      </c>
      <c r="AA117" s="44">
        <f>'liczba dni zwłoki'!$F$19</f>
        <v>132</v>
      </c>
      <c r="AB117" s="43">
        <f t="shared" si="73"/>
        <v>11</v>
      </c>
      <c r="AC117" s="45">
        <f>'liczba dni zwłoki'!$H$19</f>
        <v>0</v>
      </c>
      <c r="AD117" s="45">
        <f>'liczba dni zwłoki'!$I$19</f>
        <v>130</v>
      </c>
      <c r="AE117" s="45">
        <f t="shared" si="74"/>
        <v>9</v>
      </c>
    </row>
    <row r="118" spans="1:31" ht="16.5" thickTop="1" thickBot="1" x14ac:dyDescent="0.3">
      <c r="A118" s="30">
        <v>6</v>
      </c>
      <c r="B118" s="1" t="s">
        <v>11</v>
      </c>
      <c r="C118" s="2">
        <v>51</v>
      </c>
      <c r="D118" s="2">
        <v>2</v>
      </c>
      <c r="E118" s="20">
        <f t="shared" si="75"/>
        <v>273</v>
      </c>
      <c r="F118" s="44">
        <f>'liczba dni zwłoki'!$E$10</f>
        <v>302</v>
      </c>
      <c r="G118" s="44">
        <f>'liczba dni zwłoki'!$F$10</f>
        <v>132</v>
      </c>
      <c r="H118" s="47">
        <f t="shared" si="65"/>
        <v>30</v>
      </c>
      <c r="I118" s="45">
        <f>'liczba dni zwłoki'!$H$10</f>
        <v>170</v>
      </c>
      <c r="J118" s="45">
        <f>'liczba dni zwłoki'!$I$10</f>
        <v>130</v>
      </c>
      <c r="K118" s="46">
        <f t="shared" si="66"/>
        <v>20</v>
      </c>
      <c r="L118" s="156">
        <f>(E118+K118)/E118</f>
        <v>1.0732600732600732</v>
      </c>
      <c r="M118" s="157">
        <f t="shared" si="68"/>
        <v>254.36518771331058</v>
      </c>
      <c r="N118" s="158">
        <f t="shared" si="69"/>
        <v>18.634812286689424</v>
      </c>
      <c r="O118" s="158">
        <f t="shared" si="70"/>
        <v>273</v>
      </c>
      <c r="P118" s="158">
        <f t="shared" si="71"/>
        <v>273</v>
      </c>
      <c r="Q118" s="158"/>
      <c r="S118" s="30">
        <v>16</v>
      </c>
      <c r="T118" s="1" t="s">
        <v>188</v>
      </c>
      <c r="U118" s="122">
        <v>44</v>
      </c>
      <c r="V118" s="81">
        <v>6</v>
      </c>
      <c r="W118" s="122">
        <v>2</v>
      </c>
      <c r="X118" s="82">
        <v>0</v>
      </c>
      <c r="Y118" s="20">
        <f t="shared" si="72"/>
        <v>314</v>
      </c>
      <c r="Z118" s="44">
        <f>'liczba dni zwłoki'!$E$20</f>
        <v>0</v>
      </c>
      <c r="AA118" s="44">
        <f>'liczba dni zwłoki'!$F$20</f>
        <v>130</v>
      </c>
      <c r="AB118" s="43">
        <f t="shared" si="73"/>
        <v>9</v>
      </c>
      <c r="AC118" s="45">
        <f>'liczba dni zwłoki'!$H$20</f>
        <v>0</v>
      </c>
      <c r="AD118" s="45">
        <f>'liczba dni zwłoki'!$I$20</f>
        <v>129</v>
      </c>
      <c r="AE118" s="45">
        <f t="shared" si="74"/>
        <v>9</v>
      </c>
    </row>
    <row r="119" spans="1:31" ht="16.5" thickTop="1" thickBot="1" x14ac:dyDescent="0.3">
      <c r="A119" s="30">
        <v>7</v>
      </c>
      <c r="B119" s="1" t="s">
        <v>12</v>
      </c>
      <c r="C119" s="2">
        <v>51</v>
      </c>
      <c r="D119" s="2">
        <v>2</v>
      </c>
      <c r="E119" s="20">
        <f t="shared" si="75"/>
        <v>273</v>
      </c>
      <c r="F119" s="44">
        <f>'liczba dni zwłoki'!$E$11</f>
        <v>271</v>
      </c>
      <c r="G119" s="44">
        <f>'liczba dni zwłoki'!$F$11</f>
        <v>132</v>
      </c>
      <c r="H119" s="47">
        <f t="shared" si="65"/>
        <v>28</v>
      </c>
      <c r="I119" s="45">
        <f>'liczba dni zwłoki'!$H$11</f>
        <v>144</v>
      </c>
      <c r="J119" s="45">
        <f>'liczba dni zwłoki'!$I$11</f>
        <v>130</v>
      </c>
      <c r="K119" s="46">
        <f t="shared" si="66"/>
        <v>19</v>
      </c>
      <c r="L119" s="156">
        <f t="shared" ref="L119:L122" si="76">(E119+K119)/E119</f>
        <v>1.0695970695970696</v>
      </c>
      <c r="M119" s="157">
        <f t="shared" si="68"/>
        <v>255.23630136986301</v>
      </c>
      <c r="N119" s="158">
        <f t="shared" si="69"/>
        <v>17.763698630136986</v>
      </c>
      <c r="O119" s="158">
        <f t="shared" si="70"/>
        <v>273</v>
      </c>
      <c r="P119" s="158">
        <f t="shared" si="71"/>
        <v>273</v>
      </c>
      <c r="Q119" s="158"/>
      <c r="S119" s="30">
        <v>17</v>
      </c>
      <c r="T119" s="1" t="s">
        <v>189</v>
      </c>
      <c r="U119" s="122">
        <v>44</v>
      </c>
      <c r="V119" s="81">
        <v>6</v>
      </c>
      <c r="W119" s="122">
        <v>2</v>
      </c>
      <c r="X119" s="82">
        <v>0</v>
      </c>
      <c r="Y119" s="20">
        <f t="shared" si="72"/>
        <v>314</v>
      </c>
      <c r="Z119" s="44">
        <f>'liczba dni zwłoki'!$E$21</f>
        <v>0</v>
      </c>
      <c r="AA119" s="44">
        <f>'liczba dni zwłoki'!$F$21</f>
        <v>99</v>
      </c>
      <c r="AB119" s="43">
        <f t="shared" si="73"/>
        <v>7</v>
      </c>
      <c r="AC119" s="45">
        <f>'liczba dni zwłoki'!$H$21</f>
        <v>0</v>
      </c>
      <c r="AD119" s="45">
        <f>'liczba dni zwłoki'!$I$21</f>
        <v>99</v>
      </c>
      <c r="AE119" s="45">
        <v>0</v>
      </c>
    </row>
    <row r="120" spans="1:31" ht="16.5" thickTop="1" thickBot="1" x14ac:dyDescent="0.3">
      <c r="A120" s="30">
        <v>8</v>
      </c>
      <c r="B120" s="1" t="s">
        <v>13</v>
      </c>
      <c r="C120" s="2">
        <v>51</v>
      </c>
      <c r="D120" s="2">
        <v>2</v>
      </c>
      <c r="E120" s="20">
        <f t="shared" si="75"/>
        <v>273</v>
      </c>
      <c r="F120" s="44">
        <f>'liczba dni zwłoki'!$E$12</f>
        <v>240</v>
      </c>
      <c r="G120" s="44">
        <f>'liczba dni zwłoki'!$F$12</f>
        <v>132</v>
      </c>
      <c r="H120" s="47">
        <f t="shared" si="65"/>
        <v>26</v>
      </c>
      <c r="I120" s="45">
        <f>'liczba dni zwłoki'!$H$12</f>
        <v>144</v>
      </c>
      <c r="J120" s="45">
        <f>'liczba dni zwłoki'!$I$12</f>
        <v>130</v>
      </c>
      <c r="K120" s="46">
        <f t="shared" si="66"/>
        <v>19</v>
      </c>
      <c r="L120" s="156">
        <f t="shared" si="76"/>
        <v>1.0695970695970696</v>
      </c>
      <c r="M120" s="157">
        <f t="shared" si="68"/>
        <v>255.23630136986301</v>
      </c>
      <c r="N120" s="158">
        <f t="shared" si="69"/>
        <v>17.763698630136986</v>
      </c>
      <c r="O120" s="158">
        <f t="shared" si="70"/>
        <v>273</v>
      </c>
      <c r="P120" s="158">
        <f t="shared" si="71"/>
        <v>273</v>
      </c>
      <c r="Q120" s="158"/>
      <c r="S120" s="30">
        <v>18</v>
      </c>
      <c r="T120" s="1" t="s">
        <v>190</v>
      </c>
      <c r="U120" s="122">
        <v>44</v>
      </c>
      <c r="V120" s="81">
        <v>6</v>
      </c>
      <c r="W120" s="122">
        <v>2</v>
      </c>
      <c r="X120" s="82">
        <v>0</v>
      </c>
      <c r="Y120" s="20">
        <f t="shared" si="72"/>
        <v>314</v>
      </c>
      <c r="Z120" s="44">
        <f>'liczba dni zwłoki'!$E$22</f>
        <v>0</v>
      </c>
      <c r="AA120" s="44">
        <f>'liczba dni zwłoki'!$F$22</f>
        <v>69</v>
      </c>
      <c r="AB120" s="43">
        <f t="shared" si="73"/>
        <v>5</v>
      </c>
      <c r="AC120" s="45">
        <f>'liczba dni zwłoki'!$H$22</f>
        <v>0</v>
      </c>
      <c r="AD120" s="45">
        <f>'liczba dni zwłoki'!$I$22</f>
        <v>69</v>
      </c>
      <c r="AE120" s="45">
        <v>0</v>
      </c>
    </row>
    <row r="121" spans="1:31" ht="16.5" thickTop="1" thickBot="1" x14ac:dyDescent="0.3">
      <c r="A121" s="30">
        <v>9</v>
      </c>
      <c r="B121" s="1" t="s">
        <v>14</v>
      </c>
      <c r="C121" s="2">
        <v>51</v>
      </c>
      <c r="D121" s="2">
        <v>2</v>
      </c>
      <c r="E121" s="20">
        <f t="shared" si="75"/>
        <v>273</v>
      </c>
      <c r="F121" s="44">
        <f>'liczba dni zwłoki'!$E$13</f>
        <v>212</v>
      </c>
      <c r="G121" s="44">
        <f>'liczba dni zwłoki'!$F$13</f>
        <v>132</v>
      </c>
      <c r="H121" s="47">
        <f t="shared" si="65"/>
        <v>24</v>
      </c>
      <c r="I121" s="45">
        <f>'liczba dni zwłoki'!$H$13</f>
        <v>144</v>
      </c>
      <c r="J121" s="45">
        <f>'liczba dni zwłoki'!$I$13</f>
        <v>130</v>
      </c>
      <c r="K121" s="46">
        <f t="shared" si="66"/>
        <v>19</v>
      </c>
      <c r="L121" s="156">
        <f t="shared" si="76"/>
        <v>1.0695970695970696</v>
      </c>
      <c r="M121" s="157">
        <f t="shared" si="68"/>
        <v>255.23630136986301</v>
      </c>
      <c r="N121" s="158">
        <f t="shared" si="69"/>
        <v>17.763698630136986</v>
      </c>
      <c r="O121" s="158">
        <f t="shared" si="70"/>
        <v>273</v>
      </c>
      <c r="P121" s="158">
        <f t="shared" si="71"/>
        <v>273</v>
      </c>
      <c r="Q121" s="158"/>
      <c r="S121" s="30">
        <v>19</v>
      </c>
      <c r="T121" s="1" t="s">
        <v>240</v>
      </c>
      <c r="U121" s="17">
        <v>49</v>
      </c>
      <c r="V121" s="17">
        <v>0</v>
      </c>
      <c r="W121" s="2">
        <v>2</v>
      </c>
      <c r="X121" s="2">
        <v>0</v>
      </c>
      <c r="Y121" s="20">
        <f t="shared" si="72"/>
        <v>314</v>
      </c>
      <c r="Z121" s="44">
        <f>'liczba dni zwłoki'!$E$23</f>
        <v>0</v>
      </c>
      <c r="AA121" s="44">
        <f>'liczba dni zwłoki'!$F$23</f>
        <v>36</v>
      </c>
      <c r="AB121" s="43">
        <f t="shared" si="73"/>
        <v>2</v>
      </c>
      <c r="AC121" s="45">
        <f>'liczba dni zwłoki'!$H$23</f>
        <v>0</v>
      </c>
      <c r="AD121" s="45">
        <f>'liczba dni zwłoki'!$I$23</f>
        <v>36</v>
      </c>
      <c r="AE121" s="45">
        <v>0</v>
      </c>
    </row>
    <row r="122" spans="1:31" ht="16.5" thickTop="1" thickBot="1" x14ac:dyDescent="0.3">
      <c r="A122" s="30">
        <v>10</v>
      </c>
      <c r="B122" s="1" t="s">
        <v>36</v>
      </c>
      <c r="C122" s="2">
        <v>51</v>
      </c>
      <c r="D122" s="22">
        <v>2</v>
      </c>
      <c r="E122" s="23">
        <f t="shared" si="75"/>
        <v>273</v>
      </c>
      <c r="F122" s="44">
        <f>'liczba dni zwłoki'!$E$14</f>
        <v>181</v>
      </c>
      <c r="G122" s="44">
        <f>'liczba dni zwłoki'!$F$14</f>
        <v>132</v>
      </c>
      <c r="H122" s="47">
        <f t="shared" si="65"/>
        <v>21</v>
      </c>
      <c r="I122" s="45">
        <f>'liczba dni zwłoki'!$H$14</f>
        <v>138</v>
      </c>
      <c r="J122" s="45">
        <f>'liczba dni zwłoki'!$I$14</f>
        <v>130</v>
      </c>
      <c r="K122" s="46">
        <f t="shared" si="66"/>
        <v>18</v>
      </c>
      <c r="L122" s="156">
        <f t="shared" si="76"/>
        <v>1.0659340659340659</v>
      </c>
      <c r="M122" s="157">
        <f t="shared" si="68"/>
        <v>256.11340206185565</v>
      </c>
      <c r="N122" s="158">
        <f t="shared" si="69"/>
        <v>16.886597938144348</v>
      </c>
      <c r="O122" s="158">
        <f t="shared" si="70"/>
        <v>273</v>
      </c>
      <c r="P122" s="158">
        <f>O122-Q122</f>
        <v>58.057748625546992</v>
      </c>
      <c r="Q122" s="158">
        <f>N123</f>
        <v>214.94225137445301</v>
      </c>
      <c r="X122" s="24" t="s">
        <v>47</v>
      </c>
      <c r="Y122" s="33">
        <f>SUM(Y113:Y121)</f>
        <v>2838</v>
      </c>
      <c r="Z122" s="33"/>
      <c r="AA122" s="33"/>
      <c r="AB122" s="34">
        <f>SUM(AB113:AB121)</f>
        <v>107</v>
      </c>
      <c r="AC122" s="34"/>
      <c r="AD122" s="34"/>
      <c r="AE122" s="34">
        <f>SUM(AE113:AE121)</f>
        <v>75</v>
      </c>
    </row>
    <row r="123" spans="1:31" ht="16.5" thickTop="1" thickBot="1" x14ac:dyDescent="0.3">
      <c r="A123" s="12"/>
      <c r="B123" s="13"/>
      <c r="C123" s="14"/>
      <c r="D123" s="24" t="s">
        <v>47</v>
      </c>
      <c r="E123" s="35">
        <f>SUM(E113:E122)</f>
        <v>2745</v>
      </c>
      <c r="F123" s="35"/>
      <c r="G123" s="35"/>
      <c r="H123" s="25">
        <f>SUM(H113:H122)</f>
        <v>318</v>
      </c>
      <c r="I123" s="25"/>
      <c r="J123" s="25"/>
      <c r="K123" s="25">
        <f t="shared" ref="K123" si="77">SUM(K113:K122)</f>
        <v>234</v>
      </c>
      <c r="L123" s="155"/>
      <c r="M123" s="159">
        <f>SUM(M113:M122)</f>
        <v>2530.057748625547</v>
      </c>
      <c r="N123" s="159">
        <f t="shared" si="69"/>
        <v>214.94225137445301</v>
      </c>
      <c r="O123" s="159">
        <f t="shared" si="70"/>
        <v>2745</v>
      </c>
      <c r="P123" s="159">
        <f>SUM(P113:P122)</f>
        <v>2530.057748625547</v>
      </c>
      <c r="Q123" s="159">
        <f>SUM(Q113:Q122)</f>
        <v>214.94225137445301</v>
      </c>
    </row>
    <row r="124" spans="1:31" ht="15.75" thickTop="1" x14ac:dyDescent="0.25">
      <c r="A124" s="3"/>
      <c r="B124" s="8"/>
      <c r="C124" s="4"/>
      <c r="D124" s="4"/>
      <c r="E124" s="15"/>
      <c r="F124" s="4"/>
      <c r="G124" s="4"/>
      <c r="H124" s="16"/>
      <c r="I124" s="16"/>
      <c r="J124" s="16"/>
    </row>
    <row r="125" spans="1:31" x14ac:dyDescent="0.25">
      <c r="A125" s="3"/>
      <c r="B125" s="8"/>
      <c r="C125" s="4"/>
      <c r="D125" s="4"/>
      <c r="E125" s="15"/>
      <c r="F125" s="4"/>
      <c r="G125" s="4"/>
      <c r="H125" s="16"/>
      <c r="I125" s="16"/>
      <c r="J125" s="16"/>
    </row>
    <row r="126" spans="1:31" x14ac:dyDescent="0.25">
      <c r="A126" s="3"/>
      <c r="B126" s="8"/>
      <c r="C126" s="4"/>
      <c r="D126" s="4"/>
      <c r="E126" s="15"/>
      <c r="F126" s="4"/>
      <c r="G126" s="4"/>
      <c r="H126" s="16"/>
      <c r="I126" s="16"/>
      <c r="J126" s="16"/>
    </row>
    <row r="127" spans="1:31" x14ac:dyDescent="0.25">
      <c r="A127" s="3"/>
      <c r="B127" s="8"/>
      <c r="C127" s="4"/>
      <c r="D127" s="4"/>
      <c r="E127" s="15"/>
      <c r="F127" s="4"/>
      <c r="G127" s="4"/>
      <c r="H127" s="16"/>
      <c r="I127" s="16"/>
      <c r="J127" s="16"/>
    </row>
    <row r="129" spans="1:31" ht="18.75" x14ac:dyDescent="0.3">
      <c r="A129" s="198" t="s">
        <v>233</v>
      </c>
      <c r="B129" s="198"/>
      <c r="C129" s="198"/>
      <c r="D129" s="198"/>
      <c r="E129" s="198"/>
      <c r="F129" s="198"/>
      <c r="G129" s="198"/>
      <c r="H129" s="198"/>
      <c r="I129" s="198"/>
      <c r="J129" s="198"/>
      <c r="K129" s="198"/>
      <c r="L129" s="134"/>
      <c r="M129" s="134"/>
      <c r="N129" s="134"/>
      <c r="O129" s="134"/>
      <c r="P129" s="134"/>
      <c r="Q129" s="134"/>
      <c r="R129" s="132"/>
      <c r="S129" s="198" t="s">
        <v>233</v>
      </c>
      <c r="T129" s="198"/>
      <c r="U129" s="198"/>
      <c r="V129" s="198"/>
      <c r="W129" s="198"/>
      <c r="X129" s="198"/>
      <c r="Y129" s="198"/>
      <c r="Z129" s="198"/>
      <c r="AA129" s="198"/>
      <c r="AB129" s="198"/>
      <c r="AC129" s="198"/>
      <c r="AD129" s="198"/>
      <c r="AE129" s="198"/>
    </row>
    <row r="130" spans="1:31" ht="15.75" thickBot="1" x14ac:dyDescent="0.3">
      <c r="C130" s="127"/>
      <c r="D130" s="127"/>
      <c r="H130" s="11"/>
      <c r="I130" s="11"/>
      <c r="J130" s="11"/>
      <c r="K130" s="11"/>
      <c r="L130" s="11"/>
      <c r="M130" s="11"/>
      <c r="N130" s="11"/>
      <c r="O130" s="11"/>
      <c r="P130" s="11"/>
      <c r="Q130" s="11"/>
    </row>
    <row r="131" spans="1:31" ht="33.75" customHeight="1" thickTop="1" thickBot="1" x14ac:dyDescent="0.3">
      <c r="F131" s="187" t="s">
        <v>152</v>
      </c>
      <c r="G131" s="188"/>
      <c r="H131" s="189"/>
      <c r="I131" s="174" t="s">
        <v>151</v>
      </c>
      <c r="J131" s="175"/>
      <c r="K131" s="176"/>
      <c r="L131" s="153"/>
      <c r="M131" s="153"/>
      <c r="N131" s="153"/>
      <c r="O131" s="153"/>
      <c r="P131" s="153"/>
      <c r="Q131" s="153"/>
      <c r="Z131" s="187" t="s">
        <v>152</v>
      </c>
      <c r="AA131" s="188"/>
      <c r="AB131" s="189"/>
      <c r="AC131" s="174" t="s">
        <v>151</v>
      </c>
      <c r="AD131" s="175"/>
      <c r="AE131" s="176"/>
    </row>
    <row r="132" spans="1:31" ht="46.5" customHeight="1" thickTop="1" thickBot="1" x14ac:dyDescent="0.3">
      <c r="A132" s="177" t="s">
        <v>0</v>
      </c>
      <c r="B132" s="179" t="s">
        <v>1</v>
      </c>
      <c r="C132" s="183" t="s">
        <v>2</v>
      </c>
      <c r="D132" s="184"/>
      <c r="E132" s="181" t="s">
        <v>3</v>
      </c>
      <c r="F132" s="190" t="s">
        <v>38</v>
      </c>
      <c r="G132" s="191"/>
      <c r="H132" s="185" t="s">
        <v>37</v>
      </c>
      <c r="I132" s="192" t="s">
        <v>150</v>
      </c>
      <c r="J132" s="193"/>
      <c r="K132" s="173" t="s">
        <v>48</v>
      </c>
      <c r="L132" s="166" t="s">
        <v>243</v>
      </c>
      <c r="M132" s="168" t="s">
        <v>241</v>
      </c>
      <c r="N132" s="168" t="s">
        <v>185</v>
      </c>
      <c r="O132" s="168" t="s">
        <v>183</v>
      </c>
      <c r="P132" s="168" t="s">
        <v>244</v>
      </c>
      <c r="Q132" s="168" t="s">
        <v>245</v>
      </c>
      <c r="S132" s="177" t="s">
        <v>0</v>
      </c>
      <c r="T132" s="179" t="s">
        <v>1</v>
      </c>
      <c r="U132" s="194" t="s">
        <v>2</v>
      </c>
      <c r="V132" s="195"/>
      <c r="W132" s="195"/>
      <c r="X132" s="196"/>
      <c r="Y132" s="181" t="s">
        <v>3</v>
      </c>
      <c r="Z132" s="197" t="s">
        <v>38</v>
      </c>
      <c r="AA132" s="197"/>
      <c r="AB132" s="185" t="s">
        <v>37</v>
      </c>
      <c r="AC132" s="192" t="s">
        <v>150</v>
      </c>
      <c r="AD132" s="193"/>
      <c r="AE132" s="171" t="s">
        <v>48</v>
      </c>
    </row>
    <row r="133" spans="1:31" ht="17.25" customHeight="1" thickTop="1" thickBot="1" x14ac:dyDescent="0.3">
      <c r="A133" s="178"/>
      <c r="B133" s="180"/>
      <c r="C133" s="19" t="s">
        <v>4</v>
      </c>
      <c r="D133" s="19" t="s">
        <v>5</v>
      </c>
      <c r="E133" s="182"/>
      <c r="F133" s="78" t="s">
        <v>197</v>
      </c>
      <c r="G133" s="78" t="s">
        <v>198</v>
      </c>
      <c r="H133" s="186"/>
      <c r="I133" s="80" t="s">
        <v>197</v>
      </c>
      <c r="J133" s="79" t="s">
        <v>198</v>
      </c>
      <c r="K133" s="173"/>
      <c r="L133" s="167"/>
      <c r="M133" s="169"/>
      <c r="N133" s="169"/>
      <c r="O133" s="169"/>
      <c r="P133" s="169"/>
      <c r="Q133" s="169"/>
      <c r="S133" s="178"/>
      <c r="T133" s="180"/>
      <c r="U133" s="28" t="s">
        <v>44</v>
      </c>
      <c r="V133" s="19" t="s">
        <v>4</v>
      </c>
      <c r="W133" s="29" t="s">
        <v>45</v>
      </c>
      <c r="X133" s="19" t="s">
        <v>5</v>
      </c>
      <c r="Y133" s="182"/>
      <c r="Z133" s="78" t="s">
        <v>197</v>
      </c>
      <c r="AA133" s="126" t="s">
        <v>198</v>
      </c>
      <c r="AB133" s="186"/>
      <c r="AC133" s="79" t="s">
        <v>197</v>
      </c>
      <c r="AD133" s="80" t="s">
        <v>198</v>
      </c>
      <c r="AE133" s="172"/>
    </row>
    <row r="134" spans="1:31" ht="16.5" thickTop="1" thickBot="1" x14ac:dyDescent="0.3">
      <c r="A134" s="30">
        <v>1</v>
      </c>
      <c r="B134" s="1" t="s">
        <v>6</v>
      </c>
      <c r="C134" s="2">
        <v>37</v>
      </c>
      <c r="D134" s="2">
        <v>7</v>
      </c>
      <c r="E134" s="20">
        <f>C134*5+D134*9</f>
        <v>248</v>
      </c>
      <c r="F134" s="44">
        <f>'liczba dni zwłoki'!$E$5</f>
        <v>455</v>
      </c>
      <c r="G134" s="44">
        <f>'liczba dni zwłoki'!$F$5</f>
        <v>132</v>
      </c>
      <c r="H134" s="47">
        <f>ROUND(((E134*0.1*F134)/365)+((E134*0.08*G134)/365),0)</f>
        <v>38</v>
      </c>
      <c r="I134" s="45">
        <f>'liczba dni zwłoki'!$H$5</f>
        <v>323</v>
      </c>
      <c r="J134" s="45">
        <f>'liczba dni zwłoki'!$I$5</f>
        <v>130</v>
      </c>
      <c r="K134" s="46">
        <f>ROUND((((E134*0.1*I134)/365)+((E134*0.08*J134)/365)),0)</f>
        <v>29</v>
      </c>
      <c r="L134" s="156">
        <f>(E134+K134)/E134</f>
        <v>1.1169354838709677</v>
      </c>
      <c r="M134" s="157">
        <f>E134/L134</f>
        <v>222.03610108303249</v>
      </c>
      <c r="N134" s="158">
        <f>E134-M134</f>
        <v>25.963898916967509</v>
      </c>
      <c r="O134" s="158">
        <f>M134+N134</f>
        <v>248</v>
      </c>
      <c r="P134" s="158">
        <f>O134</f>
        <v>248</v>
      </c>
      <c r="Q134" s="158"/>
      <c r="S134" s="30">
        <v>11</v>
      </c>
      <c r="T134" s="1" t="s">
        <v>39</v>
      </c>
      <c r="U134" s="122">
        <v>37</v>
      </c>
      <c r="V134" s="81">
        <v>0</v>
      </c>
      <c r="W134" s="122">
        <v>7</v>
      </c>
      <c r="X134" s="82">
        <v>0</v>
      </c>
      <c r="Y134" s="20">
        <f>U134*6+V134*5+W134*10+X134*9</f>
        <v>292</v>
      </c>
      <c r="Z134" s="44">
        <f>'liczba dni zwłoki'!$E$15</f>
        <v>149</v>
      </c>
      <c r="AA134" s="44">
        <f>'liczba dni zwłoki'!$F$15</f>
        <v>132</v>
      </c>
      <c r="AB134" s="43">
        <f>ROUND((((Y134*0.1*Z134)/365)+((Y134*0.08*AA134)/365)),0)</f>
        <v>20</v>
      </c>
      <c r="AC134" s="45">
        <f>'liczba dni zwłoki'!$H$15</f>
        <v>106</v>
      </c>
      <c r="AD134" s="45">
        <f>'liczba dni zwłoki'!$I$15</f>
        <v>130</v>
      </c>
      <c r="AE134" s="45">
        <f>ROUND((((Y134*0.1*AC134)/365)+((Y134*0.08*AD134)/365)),0)</f>
        <v>17</v>
      </c>
    </row>
    <row r="135" spans="1:31" ht="16.5" thickTop="1" thickBot="1" x14ac:dyDescent="0.3">
      <c r="A135" s="30">
        <v>2</v>
      </c>
      <c r="B135" s="1" t="s">
        <v>7</v>
      </c>
      <c r="C135" s="2">
        <v>37</v>
      </c>
      <c r="D135" s="2">
        <v>7</v>
      </c>
      <c r="E135" s="20">
        <f>+C135*5+D135*9</f>
        <v>248</v>
      </c>
      <c r="F135" s="44">
        <f>'liczba dni zwłoki'!$E$6</f>
        <v>422</v>
      </c>
      <c r="G135" s="44">
        <f>'liczba dni zwłoki'!$F$6</f>
        <v>132</v>
      </c>
      <c r="H135" s="47">
        <f t="shared" ref="H135:H143" si="78">ROUND(((E135*0.1*F135)/365)+((E135*0.08*G135)/365),0)</f>
        <v>36</v>
      </c>
      <c r="I135" s="45">
        <f>'liczba dni zwłoki'!$H$6</f>
        <v>290</v>
      </c>
      <c r="J135" s="45">
        <f>'liczba dni zwłoki'!$I$6</f>
        <v>130</v>
      </c>
      <c r="K135" s="46">
        <f t="shared" ref="K135:K143" si="79">ROUND((((E135*0.1*I135)/365)+((E135*0.08*J135)/365)),0)</f>
        <v>27</v>
      </c>
      <c r="L135" s="156">
        <f t="shared" ref="L135:L138" si="80">(E135+K135)/E135</f>
        <v>1.1088709677419355</v>
      </c>
      <c r="M135" s="157">
        <f t="shared" ref="M135:M143" si="81">E135/L135</f>
        <v>223.6509090909091</v>
      </c>
      <c r="N135" s="158">
        <f t="shared" ref="N135:N144" si="82">E135-M135</f>
        <v>24.349090909090904</v>
      </c>
      <c r="O135" s="158">
        <f t="shared" ref="O135:O144" si="83">M135+N135</f>
        <v>248</v>
      </c>
      <c r="P135" s="158">
        <f t="shared" ref="P135:P142" si="84">O135</f>
        <v>248</v>
      </c>
      <c r="Q135" s="158"/>
      <c r="S135" s="30">
        <v>12</v>
      </c>
      <c r="T135" s="1" t="s">
        <v>40</v>
      </c>
      <c r="U135" s="122">
        <v>37</v>
      </c>
      <c r="V135" s="81">
        <v>0</v>
      </c>
      <c r="W135" s="122">
        <v>7</v>
      </c>
      <c r="X135" s="82">
        <v>0</v>
      </c>
      <c r="Y135" s="20">
        <f t="shared" ref="Y135:Y142" si="85">U135*6+V135*5+W135*10+X135*9</f>
        <v>292</v>
      </c>
      <c r="Z135" s="44">
        <f>'liczba dni zwłoki'!$E$16</f>
        <v>120</v>
      </c>
      <c r="AA135" s="44">
        <f>'liczba dni zwłoki'!$F$16</f>
        <v>132</v>
      </c>
      <c r="AB135" s="43">
        <f t="shared" ref="AB135:AB139" si="86">ROUND((((Y135*0.1*Z135)/365)+((Y135*0.08*AA135)/365)),0)</f>
        <v>18</v>
      </c>
      <c r="AC135" s="45">
        <f>'liczba dni zwłoki'!$H$16</f>
        <v>77</v>
      </c>
      <c r="AD135" s="45">
        <f>'liczba dni zwłoki'!$I$16</f>
        <v>130</v>
      </c>
      <c r="AE135" s="45">
        <f t="shared" ref="AE135:AE139" si="87">ROUND((((Y135*0.1*AC135)/365)+((Y135*0.08*AD135)/365)),0)</f>
        <v>14</v>
      </c>
    </row>
    <row r="136" spans="1:31" ht="16.5" thickTop="1" thickBot="1" x14ac:dyDescent="0.3">
      <c r="A136" s="30">
        <v>3</v>
      </c>
      <c r="B136" s="1" t="s">
        <v>8</v>
      </c>
      <c r="C136" s="2">
        <v>37</v>
      </c>
      <c r="D136" s="2">
        <v>7</v>
      </c>
      <c r="E136" s="20">
        <f>C136*5+D136*9</f>
        <v>248</v>
      </c>
      <c r="F136" s="44">
        <f>'liczba dni zwłoki'!$E$7</f>
        <v>393</v>
      </c>
      <c r="G136" s="44">
        <f>'liczba dni zwłoki'!$F$7</f>
        <v>132</v>
      </c>
      <c r="H136" s="47">
        <f t="shared" si="78"/>
        <v>34</v>
      </c>
      <c r="I136" s="45">
        <f>'liczba dni zwłoki'!$H$7</f>
        <v>261</v>
      </c>
      <c r="J136" s="45">
        <f>'liczba dni zwłoki'!$I$7</f>
        <v>130</v>
      </c>
      <c r="K136" s="46">
        <f t="shared" si="79"/>
        <v>25</v>
      </c>
      <c r="L136" s="156">
        <f t="shared" si="80"/>
        <v>1.1008064516129032</v>
      </c>
      <c r="M136" s="157">
        <f t="shared" si="81"/>
        <v>225.28937728937728</v>
      </c>
      <c r="N136" s="158">
        <f t="shared" si="82"/>
        <v>22.710622710622715</v>
      </c>
      <c r="O136" s="158">
        <f t="shared" si="83"/>
        <v>248</v>
      </c>
      <c r="P136" s="158">
        <f t="shared" si="84"/>
        <v>248</v>
      </c>
      <c r="Q136" s="158"/>
      <c r="S136" s="30">
        <v>13</v>
      </c>
      <c r="T136" s="1" t="s">
        <v>41</v>
      </c>
      <c r="U136" s="122">
        <v>37</v>
      </c>
      <c r="V136" s="81">
        <v>0</v>
      </c>
      <c r="W136" s="122">
        <v>7</v>
      </c>
      <c r="X136" s="82">
        <v>0</v>
      </c>
      <c r="Y136" s="20">
        <f t="shared" si="85"/>
        <v>292</v>
      </c>
      <c r="Z136" s="44">
        <f>'liczba dni zwłoki'!$E$17</f>
        <v>90</v>
      </c>
      <c r="AA136" s="44">
        <f>'liczba dni zwłoki'!$F$17</f>
        <v>132</v>
      </c>
      <c r="AB136" s="43">
        <f t="shared" si="86"/>
        <v>16</v>
      </c>
      <c r="AC136" s="45">
        <f>'liczba dni zwłoki'!$H$17</f>
        <v>47</v>
      </c>
      <c r="AD136" s="45">
        <f>'liczba dni zwłoki'!$I$17</f>
        <v>130</v>
      </c>
      <c r="AE136" s="45">
        <f t="shared" si="87"/>
        <v>12</v>
      </c>
    </row>
    <row r="137" spans="1:31" ht="16.5" thickTop="1" thickBot="1" x14ac:dyDescent="0.3">
      <c r="A137" s="30">
        <v>4</v>
      </c>
      <c r="B137" s="1" t="s">
        <v>9</v>
      </c>
      <c r="C137" s="2">
        <v>37</v>
      </c>
      <c r="D137" s="2">
        <v>7</v>
      </c>
      <c r="E137" s="20">
        <f>C137*5+D137*9</f>
        <v>248</v>
      </c>
      <c r="F137" s="44">
        <f>'liczba dni zwłoki'!$E$8</f>
        <v>363</v>
      </c>
      <c r="G137" s="44">
        <f>'liczba dni zwłoki'!$F$8</f>
        <v>132</v>
      </c>
      <c r="H137" s="47">
        <f t="shared" si="78"/>
        <v>32</v>
      </c>
      <c r="I137" s="45">
        <f>'liczba dni zwłoki'!$H$8</f>
        <v>231</v>
      </c>
      <c r="J137" s="45">
        <f>'liczba dni zwłoki'!$I$8</f>
        <v>130</v>
      </c>
      <c r="K137" s="46">
        <f t="shared" si="79"/>
        <v>23</v>
      </c>
      <c r="L137" s="156">
        <f t="shared" si="80"/>
        <v>1.092741935483871</v>
      </c>
      <c r="M137" s="157">
        <f t="shared" si="81"/>
        <v>226.95202952029518</v>
      </c>
      <c r="N137" s="158">
        <f t="shared" si="82"/>
        <v>21.047970479704816</v>
      </c>
      <c r="O137" s="158">
        <f t="shared" si="83"/>
        <v>248</v>
      </c>
      <c r="P137" s="158">
        <f t="shared" si="84"/>
        <v>248</v>
      </c>
      <c r="Q137" s="158"/>
      <c r="S137" s="30">
        <v>14</v>
      </c>
      <c r="T137" s="1" t="s">
        <v>42</v>
      </c>
      <c r="U137" s="122">
        <v>37</v>
      </c>
      <c r="V137" s="81">
        <v>0</v>
      </c>
      <c r="W137" s="122">
        <v>7</v>
      </c>
      <c r="X137" s="82">
        <v>0</v>
      </c>
      <c r="Y137" s="20">
        <f t="shared" si="85"/>
        <v>292</v>
      </c>
      <c r="Z137" s="44">
        <f>'liczba dni zwłoki'!$E$18</f>
        <v>58</v>
      </c>
      <c r="AA137" s="44">
        <f>'liczba dni zwłoki'!$F$18</f>
        <v>132</v>
      </c>
      <c r="AB137" s="43">
        <f t="shared" si="86"/>
        <v>13</v>
      </c>
      <c r="AC137" s="45">
        <f>'liczba dni zwłoki'!$H$18</f>
        <v>15</v>
      </c>
      <c r="AD137" s="45">
        <f>'liczba dni zwłoki'!$I$18</f>
        <v>130</v>
      </c>
      <c r="AE137" s="45">
        <f t="shared" si="87"/>
        <v>10</v>
      </c>
    </row>
    <row r="138" spans="1:31" ht="16.5" thickTop="1" thickBot="1" x14ac:dyDescent="0.3">
      <c r="A138" s="30">
        <v>5</v>
      </c>
      <c r="B138" s="1" t="s">
        <v>10</v>
      </c>
      <c r="C138" s="2">
        <v>37</v>
      </c>
      <c r="D138" s="2">
        <v>7</v>
      </c>
      <c r="E138" s="20">
        <f t="shared" ref="E138:E143" si="88">C138*5+D138*9</f>
        <v>248</v>
      </c>
      <c r="F138" s="44">
        <f>'liczba dni zwłoki'!$E$9</f>
        <v>330</v>
      </c>
      <c r="G138" s="44">
        <f>'liczba dni zwłoki'!$F$9</f>
        <v>132</v>
      </c>
      <c r="H138" s="47">
        <f t="shared" si="78"/>
        <v>30</v>
      </c>
      <c r="I138" s="45">
        <f>'liczba dni zwłoki'!$H$9</f>
        <v>198</v>
      </c>
      <c r="J138" s="45">
        <f>'liczba dni zwłoki'!$I$9</f>
        <v>130</v>
      </c>
      <c r="K138" s="46">
        <f t="shared" si="79"/>
        <v>21</v>
      </c>
      <c r="L138" s="156">
        <f t="shared" si="80"/>
        <v>1.0846774193548387</v>
      </c>
      <c r="M138" s="157">
        <f t="shared" si="81"/>
        <v>228.63940520446096</v>
      </c>
      <c r="N138" s="158">
        <f t="shared" si="82"/>
        <v>19.360594795539043</v>
      </c>
      <c r="O138" s="158">
        <f t="shared" si="83"/>
        <v>248</v>
      </c>
      <c r="P138" s="158">
        <f t="shared" si="84"/>
        <v>248</v>
      </c>
      <c r="Q138" s="158"/>
      <c r="S138" s="30">
        <v>15</v>
      </c>
      <c r="T138" s="1" t="s">
        <v>43</v>
      </c>
      <c r="U138" s="122">
        <v>37</v>
      </c>
      <c r="V138" s="81">
        <v>0</v>
      </c>
      <c r="W138" s="122">
        <v>7</v>
      </c>
      <c r="X138" s="82">
        <v>0</v>
      </c>
      <c r="Y138" s="20">
        <f t="shared" si="85"/>
        <v>292</v>
      </c>
      <c r="Z138" s="44">
        <f>'liczba dni zwłoki'!$E$19</f>
        <v>28</v>
      </c>
      <c r="AA138" s="44">
        <f>'liczba dni zwłoki'!$F$19</f>
        <v>132</v>
      </c>
      <c r="AB138" s="43">
        <f t="shared" si="86"/>
        <v>11</v>
      </c>
      <c r="AC138" s="45">
        <f>'liczba dni zwłoki'!$H$19</f>
        <v>0</v>
      </c>
      <c r="AD138" s="45">
        <f>'liczba dni zwłoki'!$I$19</f>
        <v>130</v>
      </c>
      <c r="AE138" s="45">
        <f t="shared" si="87"/>
        <v>8</v>
      </c>
    </row>
    <row r="139" spans="1:31" ht="16.5" thickTop="1" thickBot="1" x14ac:dyDescent="0.3">
      <c r="A139" s="30">
        <v>6</v>
      </c>
      <c r="B139" s="1" t="s">
        <v>11</v>
      </c>
      <c r="C139" s="2">
        <v>37</v>
      </c>
      <c r="D139" s="2">
        <v>7</v>
      </c>
      <c r="E139" s="20">
        <f t="shared" si="88"/>
        <v>248</v>
      </c>
      <c r="F139" s="44">
        <f>'liczba dni zwłoki'!$E$10</f>
        <v>302</v>
      </c>
      <c r="G139" s="44">
        <f>'liczba dni zwłoki'!$F$10</f>
        <v>132</v>
      </c>
      <c r="H139" s="47">
        <f t="shared" si="78"/>
        <v>28</v>
      </c>
      <c r="I139" s="45">
        <f>'liczba dni zwłoki'!$H$10</f>
        <v>170</v>
      </c>
      <c r="J139" s="45">
        <f>'liczba dni zwłoki'!$I$10</f>
        <v>130</v>
      </c>
      <c r="K139" s="46">
        <f t="shared" si="79"/>
        <v>19</v>
      </c>
      <c r="L139" s="156">
        <f>(E139+K139)/E139</f>
        <v>1.0766129032258065</v>
      </c>
      <c r="M139" s="157">
        <f t="shared" si="81"/>
        <v>230.35205992509361</v>
      </c>
      <c r="N139" s="158">
        <f t="shared" si="82"/>
        <v>17.647940074906387</v>
      </c>
      <c r="O139" s="158">
        <f t="shared" si="83"/>
        <v>248</v>
      </c>
      <c r="P139" s="158">
        <f t="shared" si="84"/>
        <v>248</v>
      </c>
      <c r="Q139" s="158"/>
      <c r="S139" s="30">
        <v>16</v>
      </c>
      <c r="T139" s="1" t="s">
        <v>188</v>
      </c>
      <c r="U139" s="122">
        <v>37</v>
      </c>
      <c r="V139" s="81">
        <v>0</v>
      </c>
      <c r="W139" s="122">
        <v>7</v>
      </c>
      <c r="X139" s="82">
        <v>0</v>
      </c>
      <c r="Y139" s="20">
        <f t="shared" si="85"/>
        <v>292</v>
      </c>
      <c r="Z139" s="44">
        <f>'liczba dni zwłoki'!$E$20</f>
        <v>0</v>
      </c>
      <c r="AA139" s="44">
        <f>'liczba dni zwłoki'!$F$20</f>
        <v>130</v>
      </c>
      <c r="AB139" s="43">
        <f t="shared" si="86"/>
        <v>8</v>
      </c>
      <c r="AC139" s="45">
        <f>'liczba dni zwłoki'!$H$20</f>
        <v>0</v>
      </c>
      <c r="AD139" s="45">
        <f>'liczba dni zwłoki'!$I$20</f>
        <v>129</v>
      </c>
      <c r="AE139" s="45">
        <f t="shared" si="87"/>
        <v>8</v>
      </c>
    </row>
    <row r="140" spans="1:31" ht="16.5" thickTop="1" thickBot="1" x14ac:dyDescent="0.3">
      <c r="A140" s="30">
        <v>7</v>
      </c>
      <c r="B140" s="1" t="s">
        <v>12</v>
      </c>
      <c r="C140" s="2">
        <v>37</v>
      </c>
      <c r="D140" s="2">
        <v>7</v>
      </c>
      <c r="E140" s="20">
        <f t="shared" si="88"/>
        <v>248</v>
      </c>
      <c r="F140" s="44">
        <f>'liczba dni zwłoki'!$E$11</f>
        <v>271</v>
      </c>
      <c r="G140" s="44">
        <f>'liczba dni zwłoki'!$F$11</f>
        <v>132</v>
      </c>
      <c r="H140" s="47">
        <f t="shared" si="78"/>
        <v>26</v>
      </c>
      <c r="I140" s="45">
        <f>'liczba dni zwłoki'!$H$11</f>
        <v>144</v>
      </c>
      <c r="J140" s="45">
        <f>'liczba dni zwłoki'!$I$11</f>
        <v>130</v>
      </c>
      <c r="K140" s="46">
        <f t="shared" si="79"/>
        <v>17</v>
      </c>
      <c r="L140" s="156">
        <f t="shared" ref="L140:L143" si="89">(E140+K140)/E140</f>
        <v>1.0685483870967742</v>
      </c>
      <c r="M140" s="157">
        <f t="shared" si="81"/>
        <v>232.09056603773584</v>
      </c>
      <c r="N140" s="158">
        <f t="shared" si="82"/>
        <v>15.90943396226416</v>
      </c>
      <c r="O140" s="158">
        <f t="shared" si="83"/>
        <v>248</v>
      </c>
      <c r="P140" s="158">
        <f t="shared" si="84"/>
        <v>248</v>
      </c>
      <c r="Q140" s="158"/>
      <c r="S140" s="30">
        <v>17</v>
      </c>
      <c r="T140" s="1" t="s">
        <v>189</v>
      </c>
      <c r="U140" s="122">
        <v>36</v>
      </c>
      <c r="V140" s="81">
        <v>0</v>
      </c>
      <c r="W140" s="122">
        <v>7</v>
      </c>
      <c r="X140" s="82">
        <v>0</v>
      </c>
      <c r="Y140" s="20">
        <f t="shared" si="85"/>
        <v>286</v>
      </c>
      <c r="Z140" s="44">
        <f>'liczba dni zwłoki'!$E$21</f>
        <v>0</v>
      </c>
      <c r="AA140" s="44">
        <f>'liczba dni zwłoki'!$F$21</f>
        <v>99</v>
      </c>
      <c r="AB140" s="43">
        <v>0</v>
      </c>
      <c r="AC140" s="45">
        <f>'liczba dni zwłoki'!$H$21</f>
        <v>0</v>
      </c>
      <c r="AD140" s="45">
        <f>'liczba dni zwłoki'!$I$21</f>
        <v>99</v>
      </c>
      <c r="AE140" s="45">
        <v>0</v>
      </c>
    </row>
    <row r="141" spans="1:31" ht="16.5" thickTop="1" thickBot="1" x14ac:dyDescent="0.3">
      <c r="A141" s="30">
        <v>8</v>
      </c>
      <c r="B141" s="1" t="s">
        <v>13</v>
      </c>
      <c r="C141" s="2">
        <v>37</v>
      </c>
      <c r="D141" s="2">
        <v>7</v>
      </c>
      <c r="E141" s="20">
        <f t="shared" si="88"/>
        <v>248</v>
      </c>
      <c r="F141" s="44">
        <f>'liczba dni zwłoki'!$E$12</f>
        <v>240</v>
      </c>
      <c r="G141" s="44">
        <f>'liczba dni zwłoki'!$F$12</f>
        <v>132</v>
      </c>
      <c r="H141" s="47">
        <f t="shared" si="78"/>
        <v>23</v>
      </c>
      <c r="I141" s="45">
        <f>'liczba dni zwłoki'!$H$12</f>
        <v>144</v>
      </c>
      <c r="J141" s="45">
        <f>'liczba dni zwłoki'!$I$12</f>
        <v>130</v>
      </c>
      <c r="K141" s="46">
        <f t="shared" si="79"/>
        <v>17</v>
      </c>
      <c r="L141" s="156">
        <f t="shared" si="89"/>
        <v>1.0685483870967742</v>
      </c>
      <c r="M141" s="157">
        <f t="shared" si="81"/>
        <v>232.09056603773584</v>
      </c>
      <c r="N141" s="158">
        <f t="shared" si="82"/>
        <v>15.90943396226416</v>
      </c>
      <c r="O141" s="158">
        <f t="shared" si="83"/>
        <v>248</v>
      </c>
      <c r="P141" s="158">
        <f t="shared" si="84"/>
        <v>248</v>
      </c>
      <c r="Q141" s="158"/>
      <c r="S141" s="30">
        <v>18</v>
      </c>
      <c r="T141" s="1" t="s">
        <v>190</v>
      </c>
      <c r="U141" s="122">
        <v>35</v>
      </c>
      <c r="V141" s="81">
        <v>0</v>
      </c>
      <c r="W141" s="122">
        <v>7</v>
      </c>
      <c r="X141" s="82">
        <v>0</v>
      </c>
      <c r="Y141" s="20">
        <f t="shared" si="85"/>
        <v>280</v>
      </c>
      <c r="Z141" s="44">
        <f>'liczba dni zwłoki'!$E$22</f>
        <v>0</v>
      </c>
      <c r="AA141" s="44">
        <f>'liczba dni zwłoki'!$F$22</f>
        <v>69</v>
      </c>
      <c r="AB141" s="43">
        <v>0</v>
      </c>
      <c r="AC141" s="45">
        <f>'liczba dni zwłoki'!$H$22</f>
        <v>0</v>
      </c>
      <c r="AD141" s="45">
        <f>'liczba dni zwłoki'!$I$22</f>
        <v>69</v>
      </c>
      <c r="AE141" s="45">
        <v>0</v>
      </c>
    </row>
    <row r="142" spans="1:31" ht="16.5" thickTop="1" thickBot="1" x14ac:dyDescent="0.3">
      <c r="A142" s="30">
        <v>9</v>
      </c>
      <c r="B142" s="1" t="s">
        <v>14</v>
      </c>
      <c r="C142" s="2">
        <v>37</v>
      </c>
      <c r="D142" s="2">
        <v>7</v>
      </c>
      <c r="E142" s="20">
        <f t="shared" si="88"/>
        <v>248</v>
      </c>
      <c r="F142" s="44">
        <f>'liczba dni zwłoki'!$E$13</f>
        <v>212</v>
      </c>
      <c r="G142" s="44">
        <f>'liczba dni zwłoki'!$F$13</f>
        <v>132</v>
      </c>
      <c r="H142" s="47">
        <f t="shared" si="78"/>
        <v>22</v>
      </c>
      <c r="I142" s="45">
        <f>'liczba dni zwłoki'!$H$13</f>
        <v>144</v>
      </c>
      <c r="J142" s="45">
        <f>'liczba dni zwłoki'!$I$13</f>
        <v>130</v>
      </c>
      <c r="K142" s="46">
        <f t="shared" si="79"/>
        <v>17</v>
      </c>
      <c r="L142" s="156">
        <f t="shared" si="89"/>
        <v>1.0685483870967742</v>
      </c>
      <c r="M142" s="157">
        <f t="shared" si="81"/>
        <v>232.09056603773584</v>
      </c>
      <c r="N142" s="158">
        <f t="shared" si="82"/>
        <v>15.90943396226416</v>
      </c>
      <c r="O142" s="158">
        <f t="shared" si="83"/>
        <v>248</v>
      </c>
      <c r="P142" s="158">
        <f t="shared" si="84"/>
        <v>248</v>
      </c>
      <c r="Q142" s="158"/>
      <c r="S142" s="30">
        <v>19</v>
      </c>
      <c r="T142" s="1" t="s">
        <v>240</v>
      </c>
      <c r="U142" s="17">
        <v>35</v>
      </c>
      <c r="V142" s="17">
        <v>0</v>
      </c>
      <c r="W142" s="2">
        <v>7</v>
      </c>
      <c r="X142" s="2">
        <v>0</v>
      </c>
      <c r="Y142" s="20">
        <f t="shared" si="85"/>
        <v>280</v>
      </c>
      <c r="Z142" s="44">
        <f>'liczba dni zwłoki'!$E$23</f>
        <v>0</v>
      </c>
      <c r="AA142" s="44">
        <f>'liczba dni zwłoki'!$F$23</f>
        <v>36</v>
      </c>
      <c r="AB142" s="43">
        <v>0</v>
      </c>
      <c r="AC142" s="45">
        <f>'liczba dni zwłoki'!$H$23</f>
        <v>0</v>
      </c>
      <c r="AD142" s="45">
        <f>'liczba dni zwłoki'!$I$23</f>
        <v>36</v>
      </c>
      <c r="AE142" s="45">
        <v>0</v>
      </c>
    </row>
    <row r="143" spans="1:31" ht="16.5" thickTop="1" thickBot="1" x14ac:dyDescent="0.3">
      <c r="A143" s="30">
        <v>10</v>
      </c>
      <c r="B143" s="1" t="s">
        <v>36</v>
      </c>
      <c r="C143" s="2">
        <v>37</v>
      </c>
      <c r="D143" s="22">
        <v>7</v>
      </c>
      <c r="E143" s="23">
        <f t="shared" si="88"/>
        <v>248</v>
      </c>
      <c r="F143" s="44">
        <f>'liczba dni zwłoki'!$E$14</f>
        <v>181</v>
      </c>
      <c r="G143" s="44">
        <f>'liczba dni zwłoki'!$F$14</f>
        <v>132</v>
      </c>
      <c r="H143" s="47">
        <f t="shared" si="78"/>
        <v>19</v>
      </c>
      <c r="I143" s="45">
        <f>'liczba dni zwłoki'!$H$14</f>
        <v>138</v>
      </c>
      <c r="J143" s="45">
        <f>'liczba dni zwłoki'!$I$14</f>
        <v>130</v>
      </c>
      <c r="K143" s="46">
        <f t="shared" si="79"/>
        <v>16</v>
      </c>
      <c r="L143" s="156">
        <f t="shared" si="89"/>
        <v>1.064516129032258</v>
      </c>
      <c r="M143" s="157">
        <f t="shared" si="81"/>
        <v>232.96969696969697</v>
      </c>
      <c r="N143" s="158">
        <f t="shared" si="82"/>
        <v>15.030303030303031</v>
      </c>
      <c r="O143" s="158">
        <f t="shared" si="83"/>
        <v>248</v>
      </c>
      <c r="P143" s="158">
        <f>O143-Q143</f>
        <v>54.161277196073115</v>
      </c>
      <c r="Q143" s="158">
        <f>N144</f>
        <v>193.83872280392688</v>
      </c>
      <c r="X143" s="24" t="s">
        <v>47</v>
      </c>
      <c r="Y143" s="33">
        <f>SUM(Y134:Y142)</f>
        <v>2598</v>
      </c>
      <c r="Z143" s="33"/>
      <c r="AA143" s="33"/>
      <c r="AB143" s="34">
        <f>SUM(AB134:AB142)</f>
        <v>86</v>
      </c>
      <c r="AC143" s="34"/>
      <c r="AD143" s="34"/>
      <c r="AE143" s="34">
        <f>SUM(AE134:AE142)</f>
        <v>69</v>
      </c>
    </row>
    <row r="144" spans="1:31" ht="16.5" thickTop="1" thickBot="1" x14ac:dyDescent="0.3">
      <c r="A144" s="12"/>
      <c r="B144" s="13"/>
      <c r="C144" s="14"/>
      <c r="D144" s="24" t="s">
        <v>47</v>
      </c>
      <c r="E144" s="35">
        <f>SUM(E134:E143)</f>
        <v>2480</v>
      </c>
      <c r="F144" s="35"/>
      <c r="G144" s="35"/>
      <c r="H144" s="25">
        <f>SUM(H134:H143)</f>
        <v>288</v>
      </c>
      <c r="I144" s="25"/>
      <c r="J144" s="25"/>
      <c r="K144" s="25">
        <f t="shared" ref="K144" si="90">SUM(K134:K143)</f>
        <v>211</v>
      </c>
      <c r="L144" s="155"/>
      <c r="M144" s="159">
        <f>SUM(M134:M143)</f>
        <v>2286.1612771960731</v>
      </c>
      <c r="N144" s="159">
        <f t="shared" si="82"/>
        <v>193.83872280392688</v>
      </c>
      <c r="O144" s="159">
        <f t="shared" si="83"/>
        <v>2480</v>
      </c>
      <c r="P144" s="159">
        <f>SUM(P134:P143)</f>
        <v>2286.1612771960731</v>
      </c>
      <c r="Q144" s="159">
        <f>SUM(Q134:Q143)</f>
        <v>193.83872280392688</v>
      </c>
    </row>
    <row r="145" spans="1:31" ht="15.75" thickTop="1" x14ac:dyDescent="0.25">
      <c r="A145" s="3"/>
      <c r="B145" s="8"/>
      <c r="C145" s="4"/>
      <c r="D145" s="4"/>
      <c r="E145" s="15"/>
      <c r="F145" s="4"/>
      <c r="G145" s="4"/>
      <c r="H145" s="16"/>
      <c r="I145" s="16"/>
      <c r="J145" s="16"/>
    </row>
    <row r="146" spans="1:31" x14ac:dyDescent="0.25">
      <c r="A146" s="3"/>
      <c r="B146" s="8"/>
      <c r="C146" s="4"/>
      <c r="D146" s="4"/>
      <c r="E146" s="15"/>
      <c r="F146" s="4"/>
      <c r="G146" s="4"/>
      <c r="H146" s="16"/>
      <c r="I146" s="16"/>
      <c r="J146" s="16"/>
    </row>
    <row r="147" spans="1:31" x14ac:dyDescent="0.25">
      <c r="A147" s="3"/>
      <c r="B147" s="8"/>
      <c r="C147" s="4"/>
      <c r="D147" s="4"/>
      <c r="E147" s="15"/>
      <c r="F147" s="4"/>
      <c r="G147" s="4"/>
      <c r="H147" s="16"/>
      <c r="I147" s="16"/>
      <c r="J147" s="16"/>
    </row>
    <row r="148" spans="1:31" x14ac:dyDescent="0.25">
      <c r="A148" s="3"/>
      <c r="B148" s="8"/>
      <c r="C148" s="4"/>
      <c r="D148" s="4"/>
      <c r="E148" s="15"/>
      <c r="F148" s="4"/>
      <c r="G148" s="4"/>
      <c r="H148" s="16"/>
      <c r="I148" s="16"/>
      <c r="J148" s="16"/>
    </row>
    <row r="150" spans="1:31" ht="18.75" x14ac:dyDescent="0.3">
      <c r="A150" s="198" t="s">
        <v>234</v>
      </c>
      <c r="B150" s="198"/>
      <c r="C150" s="198"/>
      <c r="D150" s="198"/>
      <c r="E150" s="198"/>
      <c r="F150" s="198"/>
      <c r="G150" s="198"/>
      <c r="H150" s="198"/>
      <c r="I150" s="198"/>
      <c r="J150" s="198"/>
      <c r="K150" s="198"/>
      <c r="L150" s="134"/>
      <c r="M150" s="134"/>
      <c r="N150" s="134"/>
      <c r="O150" s="134"/>
      <c r="P150" s="134"/>
      <c r="Q150" s="134"/>
      <c r="R150" s="132"/>
      <c r="S150" s="198" t="s">
        <v>234</v>
      </c>
      <c r="T150" s="198"/>
      <c r="U150" s="198"/>
      <c r="V150" s="198"/>
      <c r="W150" s="198"/>
      <c r="X150" s="198"/>
      <c r="Y150" s="198"/>
      <c r="Z150" s="198"/>
      <c r="AA150" s="198"/>
      <c r="AB150" s="198"/>
      <c r="AC150" s="198"/>
      <c r="AD150" s="198"/>
      <c r="AE150" s="198"/>
    </row>
    <row r="151" spans="1:31" ht="15.75" thickBot="1" x14ac:dyDescent="0.3">
      <c r="C151" s="127"/>
      <c r="D151" s="127"/>
      <c r="H151" s="11"/>
      <c r="I151" s="11"/>
      <c r="J151" s="11"/>
      <c r="K151" s="11"/>
      <c r="L151" s="11"/>
      <c r="M151" s="11"/>
      <c r="N151" s="11"/>
      <c r="O151" s="11"/>
      <c r="P151" s="11"/>
      <c r="Q151" s="11"/>
    </row>
    <row r="152" spans="1:31" ht="32.25" customHeight="1" thickTop="1" thickBot="1" x14ac:dyDescent="0.3">
      <c r="F152" s="187" t="s">
        <v>152</v>
      </c>
      <c r="G152" s="188"/>
      <c r="H152" s="189"/>
      <c r="I152" s="174" t="s">
        <v>151</v>
      </c>
      <c r="J152" s="175"/>
      <c r="K152" s="176"/>
      <c r="L152" s="153"/>
      <c r="M152" s="153"/>
      <c r="N152" s="153"/>
      <c r="O152" s="153"/>
      <c r="P152" s="153"/>
      <c r="Q152" s="153"/>
      <c r="Z152" s="187" t="s">
        <v>152</v>
      </c>
      <c r="AA152" s="188"/>
      <c r="AB152" s="189"/>
      <c r="AC152" s="174" t="s">
        <v>151</v>
      </c>
      <c r="AD152" s="175"/>
      <c r="AE152" s="176"/>
    </row>
    <row r="153" spans="1:31" ht="44.25" customHeight="1" thickTop="1" thickBot="1" x14ac:dyDescent="0.3">
      <c r="A153" s="177" t="s">
        <v>0</v>
      </c>
      <c r="B153" s="179" t="s">
        <v>1</v>
      </c>
      <c r="C153" s="183" t="s">
        <v>2</v>
      </c>
      <c r="D153" s="184"/>
      <c r="E153" s="181" t="s">
        <v>3</v>
      </c>
      <c r="F153" s="190" t="s">
        <v>38</v>
      </c>
      <c r="G153" s="191"/>
      <c r="H153" s="185" t="s">
        <v>37</v>
      </c>
      <c r="I153" s="192" t="s">
        <v>150</v>
      </c>
      <c r="J153" s="193"/>
      <c r="K153" s="173" t="s">
        <v>48</v>
      </c>
      <c r="L153" s="166" t="s">
        <v>243</v>
      </c>
      <c r="M153" s="168" t="s">
        <v>241</v>
      </c>
      <c r="N153" s="168" t="s">
        <v>185</v>
      </c>
      <c r="O153" s="168" t="s">
        <v>183</v>
      </c>
      <c r="P153" s="168" t="s">
        <v>244</v>
      </c>
      <c r="Q153" s="168" t="s">
        <v>245</v>
      </c>
      <c r="S153" s="177" t="s">
        <v>0</v>
      </c>
      <c r="T153" s="179" t="s">
        <v>1</v>
      </c>
      <c r="U153" s="194" t="s">
        <v>2</v>
      </c>
      <c r="V153" s="195"/>
      <c r="W153" s="195"/>
      <c r="X153" s="196"/>
      <c r="Y153" s="181" t="s">
        <v>3</v>
      </c>
      <c r="Z153" s="197" t="s">
        <v>38</v>
      </c>
      <c r="AA153" s="197"/>
      <c r="AB153" s="185" t="s">
        <v>37</v>
      </c>
      <c r="AC153" s="192" t="s">
        <v>150</v>
      </c>
      <c r="AD153" s="193"/>
      <c r="AE153" s="171" t="s">
        <v>48</v>
      </c>
    </row>
    <row r="154" spans="1:31" ht="17.25" customHeight="1" thickTop="1" thickBot="1" x14ac:dyDescent="0.3">
      <c r="A154" s="178"/>
      <c r="B154" s="180"/>
      <c r="C154" s="19" t="s">
        <v>4</v>
      </c>
      <c r="D154" s="19" t="s">
        <v>5</v>
      </c>
      <c r="E154" s="182"/>
      <c r="F154" s="78" t="s">
        <v>197</v>
      </c>
      <c r="G154" s="78" t="s">
        <v>198</v>
      </c>
      <c r="H154" s="186"/>
      <c r="I154" s="80" t="s">
        <v>197</v>
      </c>
      <c r="J154" s="79" t="s">
        <v>198</v>
      </c>
      <c r="K154" s="173"/>
      <c r="L154" s="167"/>
      <c r="M154" s="169"/>
      <c r="N154" s="169"/>
      <c r="O154" s="169"/>
      <c r="P154" s="169"/>
      <c r="Q154" s="169"/>
      <c r="S154" s="178"/>
      <c r="T154" s="180"/>
      <c r="U154" s="28" t="s">
        <v>44</v>
      </c>
      <c r="V154" s="19" t="s">
        <v>4</v>
      </c>
      <c r="W154" s="29" t="s">
        <v>45</v>
      </c>
      <c r="X154" s="19" t="s">
        <v>5</v>
      </c>
      <c r="Y154" s="182"/>
      <c r="Z154" s="78" t="s">
        <v>197</v>
      </c>
      <c r="AA154" s="126" t="s">
        <v>198</v>
      </c>
      <c r="AB154" s="186"/>
      <c r="AC154" s="79" t="s">
        <v>197</v>
      </c>
      <c r="AD154" s="80" t="s">
        <v>198</v>
      </c>
      <c r="AE154" s="172"/>
    </row>
    <row r="155" spans="1:31" ht="16.5" thickTop="1" thickBot="1" x14ac:dyDescent="0.3">
      <c r="A155" s="30">
        <v>1</v>
      </c>
      <c r="B155" s="1" t="s">
        <v>6</v>
      </c>
      <c r="C155" s="2">
        <v>41</v>
      </c>
      <c r="D155" s="2">
        <v>6</v>
      </c>
      <c r="E155" s="20">
        <f>C155*5+D155*9</f>
        <v>259</v>
      </c>
      <c r="F155" s="44">
        <f>'liczba dni zwłoki'!$E$5</f>
        <v>455</v>
      </c>
      <c r="G155" s="44">
        <f>'liczba dni zwłoki'!$F$5</f>
        <v>132</v>
      </c>
      <c r="H155" s="47">
        <f>ROUND(((E155*0.1*F155)/365)+((E155*0.08*G155)/365),0)</f>
        <v>40</v>
      </c>
      <c r="I155" s="45">
        <f>'liczba dni zwłoki'!$H$5</f>
        <v>323</v>
      </c>
      <c r="J155" s="45">
        <f>'liczba dni zwłoki'!$I$5</f>
        <v>130</v>
      </c>
      <c r="K155" s="46">
        <f>ROUND((((E155*0.1*I155)/365)+((E155*0.08*J155)/365)),0)</f>
        <v>30</v>
      </c>
      <c r="L155" s="156">
        <f>(E155+K155)/E155</f>
        <v>1.1158301158301158</v>
      </c>
      <c r="M155" s="157">
        <f>E155/L155</f>
        <v>232.11418685121109</v>
      </c>
      <c r="N155" s="158">
        <f>E155-M155</f>
        <v>26.885813148788912</v>
      </c>
      <c r="O155" s="158">
        <f>M155+N155</f>
        <v>259</v>
      </c>
      <c r="P155" s="158">
        <f>O155</f>
        <v>259</v>
      </c>
      <c r="Q155" s="158"/>
      <c r="S155" s="30">
        <v>11</v>
      </c>
      <c r="T155" s="1" t="s">
        <v>39</v>
      </c>
      <c r="U155" s="122">
        <v>44</v>
      </c>
      <c r="V155" s="81">
        <v>0</v>
      </c>
      <c r="W155" s="122">
        <v>3</v>
      </c>
      <c r="X155" s="82">
        <v>0</v>
      </c>
      <c r="Y155" s="20">
        <f>U155*6+V155*5+W155*10+X155*9</f>
        <v>294</v>
      </c>
      <c r="Z155" s="44">
        <f>'liczba dni zwłoki'!$E$15</f>
        <v>149</v>
      </c>
      <c r="AA155" s="44">
        <f>'liczba dni zwłoki'!$F$15</f>
        <v>132</v>
      </c>
      <c r="AB155" s="43">
        <f>ROUND((((Y155*0.1*Z155)/365)+((Y155*0.08*AA155)/365)),0)</f>
        <v>21</v>
      </c>
      <c r="AC155" s="45">
        <f>'liczba dni zwłoki'!$H$15</f>
        <v>106</v>
      </c>
      <c r="AD155" s="45">
        <f>'liczba dni zwłoki'!$I$15</f>
        <v>130</v>
      </c>
      <c r="AE155" s="45">
        <f>ROUND((((Y155*0.1*AC155)/365)+((Y155*0.08*AD155)/365)),0)</f>
        <v>17</v>
      </c>
    </row>
    <row r="156" spans="1:31" ht="16.5" thickTop="1" thickBot="1" x14ac:dyDescent="0.3">
      <c r="A156" s="30">
        <v>2</v>
      </c>
      <c r="B156" s="1" t="s">
        <v>7</v>
      </c>
      <c r="C156" s="2">
        <v>41</v>
      </c>
      <c r="D156" s="2">
        <v>6</v>
      </c>
      <c r="E156" s="20">
        <f>+C156*5+D156*9</f>
        <v>259</v>
      </c>
      <c r="F156" s="44">
        <f>'liczba dni zwłoki'!$E$6</f>
        <v>422</v>
      </c>
      <c r="G156" s="44">
        <f>'liczba dni zwłoki'!$F$6</f>
        <v>132</v>
      </c>
      <c r="H156" s="47">
        <f t="shared" ref="H156:H164" si="91">ROUND(((E156*0.1*F156)/365)+((E156*0.08*G156)/365),0)</f>
        <v>37</v>
      </c>
      <c r="I156" s="45">
        <f>'liczba dni zwłoki'!$H$6</f>
        <v>290</v>
      </c>
      <c r="J156" s="45">
        <f>'liczba dni zwłoki'!$I$6</f>
        <v>130</v>
      </c>
      <c r="K156" s="46">
        <f t="shared" ref="K156:K164" si="92">ROUND((((E156*0.1*I156)/365)+((E156*0.08*J156)/365)),0)</f>
        <v>28</v>
      </c>
      <c r="L156" s="156">
        <f t="shared" ref="L156:L159" si="93">(E156+K156)/E156</f>
        <v>1.1081081081081081</v>
      </c>
      <c r="M156" s="157">
        <f t="shared" ref="M156:M164" si="94">E156/L156</f>
        <v>233.73170731707316</v>
      </c>
      <c r="N156" s="158">
        <f t="shared" ref="N156:N165" si="95">E156-M156</f>
        <v>25.268292682926841</v>
      </c>
      <c r="O156" s="158">
        <f t="shared" ref="O156:O165" si="96">M156+N156</f>
        <v>259</v>
      </c>
      <c r="P156" s="158">
        <f t="shared" ref="P156:P163" si="97">O156</f>
        <v>259</v>
      </c>
      <c r="Q156" s="158"/>
      <c r="S156" s="30">
        <v>12</v>
      </c>
      <c r="T156" s="1" t="s">
        <v>40</v>
      </c>
      <c r="U156" s="122">
        <v>44</v>
      </c>
      <c r="V156" s="81">
        <v>0</v>
      </c>
      <c r="W156" s="122">
        <v>3</v>
      </c>
      <c r="X156" s="82">
        <v>0</v>
      </c>
      <c r="Y156" s="20">
        <f t="shared" ref="Y156:Y163" si="98">U156*6+V156*5+W156*10+X156*9</f>
        <v>294</v>
      </c>
      <c r="Z156" s="44">
        <f>'liczba dni zwłoki'!$E$16</f>
        <v>120</v>
      </c>
      <c r="AA156" s="44">
        <f>'liczba dni zwłoki'!$F$16</f>
        <v>132</v>
      </c>
      <c r="AB156" s="43">
        <f t="shared" ref="AB156:AB160" si="99">ROUND((((Y156*0.1*Z156)/365)+((Y156*0.08*AA156)/365)),0)</f>
        <v>18</v>
      </c>
      <c r="AC156" s="45">
        <f>'liczba dni zwłoki'!$H$16</f>
        <v>77</v>
      </c>
      <c r="AD156" s="45">
        <f>'liczba dni zwłoki'!$I$16</f>
        <v>130</v>
      </c>
      <c r="AE156" s="45">
        <f t="shared" ref="AE156:AE160" si="100">ROUND((((Y156*0.1*AC156)/365)+((Y156*0.08*AD156)/365)),0)</f>
        <v>15</v>
      </c>
    </row>
    <row r="157" spans="1:31" ht="16.5" thickTop="1" thickBot="1" x14ac:dyDescent="0.3">
      <c r="A157" s="30">
        <v>3</v>
      </c>
      <c r="B157" s="1" t="s">
        <v>8</v>
      </c>
      <c r="C157" s="2">
        <v>41</v>
      </c>
      <c r="D157" s="2">
        <v>6</v>
      </c>
      <c r="E157" s="20">
        <f>C157*5+D157*9</f>
        <v>259</v>
      </c>
      <c r="F157" s="44">
        <f>'liczba dni zwłoki'!$E$7</f>
        <v>393</v>
      </c>
      <c r="G157" s="44">
        <f>'liczba dni zwłoki'!$F$7</f>
        <v>132</v>
      </c>
      <c r="H157" s="47">
        <f t="shared" si="91"/>
        <v>35</v>
      </c>
      <c r="I157" s="45">
        <f>'liczba dni zwłoki'!$H$7</f>
        <v>261</v>
      </c>
      <c r="J157" s="45">
        <f>'liczba dni zwłoki'!$I$7</f>
        <v>130</v>
      </c>
      <c r="K157" s="46">
        <f t="shared" si="92"/>
        <v>26</v>
      </c>
      <c r="L157" s="156">
        <f t="shared" si="93"/>
        <v>1.1003861003861004</v>
      </c>
      <c r="M157" s="157">
        <f t="shared" si="94"/>
        <v>235.37192982456139</v>
      </c>
      <c r="N157" s="158">
        <f t="shared" si="95"/>
        <v>23.628070175438609</v>
      </c>
      <c r="O157" s="158">
        <f t="shared" si="96"/>
        <v>259</v>
      </c>
      <c r="P157" s="158">
        <f t="shared" si="97"/>
        <v>259</v>
      </c>
      <c r="Q157" s="158"/>
      <c r="S157" s="30">
        <v>13</v>
      </c>
      <c r="T157" s="1" t="s">
        <v>41</v>
      </c>
      <c r="U157" s="122">
        <v>44</v>
      </c>
      <c r="V157" s="81">
        <v>0</v>
      </c>
      <c r="W157" s="122">
        <v>3</v>
      </c>
      <c r="X157" s="82">
        <v>0</v>
      </c>
      <c r="Y157" s="20">
        <f t="shared" si="98"/>
        <v>294</v>
      </c>
      <c r="Z157" s="44">
        <f>'liczba dni zwłoki'!$E$17</f>
        <v>90</v>
      </c>
      <c r="AA157" s="44">
        <f>'liczba dni zwłoki'!$F$17</f>
        <v>132</v>
      </c>
      <c r="AB157" s="43">
        <f t="shared" si="99"/>
        <v>16</v>
      </c>
      <c r="AC157" s="45">
        <f>'liczba dni zwłoki'!$H$17</f>
        <v>47</v>
      </c>
      <c r="AD157" s="45">
        <f>'liczba dni zwłoki'!$I$17</f>
        <v>130</v>
      </c>
      <c r="AE157" s="45">
        <f t="shared" si="100"/>
        <v>12</v>
      </c>
    </row>
    <row r="158" spans="1:31" ht="16.5" thickTop="1" thickBot="1" x14ac:dyDescent="0.3">
      <c r="A158" s="30">
        <v>4</v>
      </c>
      <c r="B158" s="1" t="s">
        <v>9</v>
      </c>
      <c r="C158" s="2">
        <v>41</v>
      </c>
      <c r="D158" s="2">
        <v>6</v>
      </c>
      <c r="E158" s="20">
        <f>C158*5+D158*9</f>
        <v>259</v>
      </c>
      <c r="F158" s="44">
        <f>'liczba dni zwłoki'!$E$8</f>
        <v>363</v>
      </c>
      <c r="G158" s="44">
        <f>'liczba dni zwłoki'!$F$8</f>
        <v>132</v>
      </c>
      <c r="H158" s="47">
        <f t="shared" si="91"/>
        <v>33</v>
      </c>
      <c r="I158" s="45">
        <f>'liczba dni zwłoki'!$H$8</f>
        <v>231</v>
      </c>
      <c r="J158" s="45">
        <f>'liczba dni zwłoki'!$I$8</f>
        <v>130</v>
      </c>
      <c r="K158" s="46">
        <f t="shared" si="92"/>
        <v>24</v>
      </c>
      <c r="L158" s="156">
        <f t="shared" si="93"/>
        <v>1.0926640926640927</v>
      </c>
      <c r="M158" s="157">
        <f t="shared" si="94"/>
        <v>237.03533568904592</v>
      </c>
      <c r="N158" s="158">
        <f t="shared" si="95"/>
        <v>21.964664310954078</v>
      </c>
      <c r="O158" s="158">
        <f t="shared" si="96"/>
        <v>259</v>
      </c>
      <c r="P158" s="158">
        <f t="shared" si="97"/>
        <v>259</v>
      </c>
      <c r="Q158" s="158"/>
      <c r="S158" s="30">
        <v>14</v>
      </c>
      <c r="T158" s="1" t="s">
        <v>42</v>
      </c>
      <c r="U158" s="122">
        <v>44</v>
      </c>
      <c r="V158" s="81">
        <v>0</v>
      </c>
      <c r="W158" s="122">
        <v>3</v>
      </c>
      <c r="X158" s="82">
        <v>0</v>
      </c>
      <c r="Y158" s="20">
        <f t="shared" si="98"/>
        <v>294</v>
      </c>
      <c r="Z158" s="44">
        <f>'liczba dni zwłoki'!$E$18</f>
        <v>58</v>
      </c>
      <c r="AA158" s="44">
        <f>'liczba dni zwłoki'!$F$18</f>
        <v>132</v>
      </c>
      <c r="AB158" s="43">
        <f t="shared" si="99"/>
        <v>13</v>
      </c>
      <c r="AC158" s="45">
        <f>'liczba dni zwłoki'!$H$18</f>
        <v>15</v>
      </c>
      <c r="AD158" s="45">
        <f>'liczba dni zwłoki'!$I$18</f>
        <v>130</v>
      </c>
      <c r="AE158" s="45">
        <f t="shared" si="100"/>
        <v>10</v>
      </c>
    </row>
    <row r="159" spans="1:31" ht="16.5" thickTop="1" thickBot="1" x14ac:dyDescent="0.3">
      <c r="A159" s="30">
        <v>5</v>
      </c>
      <c r="B159" s="1" t="s">
        <v>10</v>
      </c>
      <c r="C159" s="2">
        <v>44</v>
      </c>
      <c r="D159" s="2">
        <v>3</v>
      </c>
      <c r="E159" s="20">
        <f t="shared" ref="E159:E164" si="101">C159*5+D159*9</f>
        <v>247</v>
      </c>
      <c r="F159" s="44">
        <f>'liczba dni zwłoki'!$E$9</f>
        <v>330</v>
      </c>
      <c r="G159" s="44">
        <f>'liczba dni zwłoki'!$F$9</f>
        <v>132</v>
      </c>
      <c r="H159" s="47">
        <f t="shared" si="91"/>
        <v>29</v>
      </c>
      <c r="I159" s="45">
        <f>'liczba dni zwłoki'!$H$9</f>
        <v>198</v>
      </c>
      <c r="J159" s="45">
        <f>'liczba dni zwłoki'!$I$9</f>
        <v>130</v>
      </c>
      <c r="K159" s="46">
        <f t="shared" si="92"/>
        <v>20</v>
      </c>
      <c r="L159" s="156">
        <f t="shared" si="93"/>
        <v>1.0809716599190284</v>
      </c>
      <c r="M159" s="157">
        <f t="shared" si="94"/>
        <v>228.49812734082394</v>
      </c>
      <c r="N159" s="158">
        <f t="shared" si="95"/>
        <v>18.501872659176058</v>
      </c>
      <c r="O159" s="158">
        <f t="shared" si="96"/>
        <v>247</v>
      </c>
      <c r="P159" s="158">
        <f t="shared" si="97"/>
        <v>247</v>
      </c>
      <c r="Q159" s="158"/>
      <c r="S159" s="30">
        <v>15</v>
      </c>
      <c r="T159" s="1" t="s">
        <v>43</v>
      </c>
      <c r="U159" s="122">
        <v>44</v>
      </c>
      <c r="V159" s="81">
        <v>0</v>
      </c>
      <c r="W159" s="122">
        <v>3</v>
      </c>
      <c r="X159" s="82">
        <v>0</v>
      </c>
      <c r="Y159" s="20">
        <f t="shared" si="98"/>
        <v>294</v>
      </c>
      <c r="Z159" s="44">
        <f>'liczba dni zwłoki'!$E$19</f>
        <v>28</v>
      </c>
      <c r="AA159" s="44">
        <f>'liczba dni zwłoki'!$F$19</f>
        <v>132</v>
      </c>
      <c r="AB159" s="43">
        <f t="shared" si="99"/>
        <v>11</v>
      </c>
      <c r="AC159" s="45">
        <f>'liczba dni zwłoki'!$H$19</f>
        <v>0</v>
      </c>
      <c r="AD159" s="45">
        <f>'liczba dni zwłoki'!$I$19</f>
        <v>130</v>
      </c>
      <c r="AE159" s="45">
        <f t="shared" si="100"/>
        <v>8</v>
      </c>
    </row>
    <row r="160" spans="1:31" ht="16.5" thickTop="1" thickBot="1" x14ac:dyDescent="0.3">
      <c r="A160" s="30">
        <v>6</v>
      </c>
      <c r="B160" s="1" t="s">
        <v>11</v>
      </c>
      <c r="C160" s="2">
        <v>44</v>
      </c>
      <c r="D160" s="2">
        <v>3</v>
      </c>
      <c r="E160" s="20">
        <f t="shared" si="101"/>
        <v>247</v>
      </c>
      <c r="F160" s="44">
        <f>'liczba dni zwłoki'!$E$10</f>
        <v>302</v>
      </c>
      <c r="G160" s="44">
        <f>'liczba dni zwłoki'!$F$10</f>
        <v>132</v>
      </c>
      <c r="H160" s="47">
        <f t="shared" si="91"/>
        <v>28</v>
      </c>
      <c r="I160" s="45">
        <f>'liczba dni zwłoki'!$H$10</f>
        <v>170</v>
      </c>
      <c r="J160" s="45">
        <f>'liczba dni zwłoki'!$I$10</f>
        <v>130</v>
      </c>
      <c r="K160" s="46">
        <f t="shared" si="92"/>
        <v>19</v>
      </c>
      <c r="L160" s="156">
        <f>(E160+K160)/E160</f>
        <v>1.0769230769230769</v>
      </c>
      <c r="M160" s="157">
        <f t="shared" si="94"/>
        <v>229.35714285714286</v>
      </c>
      <c r="N160" s="158">
        <f t="shared" si="95"/>
        <v>17.642857142857139</v>
      </c>
      <c r="O160" s="158">
        <f t="shared" si="96"/>
        <v>247</v>
      </c>
      <c r="P160" s="158">
        <f t="shared" si="97"/>
        <v>247</v>
      </c>
      <c r="Q160" s="158"/>
      <c r="S160" s="30">
        <v>16</v>
      </c>
      <c r="T160" s="1" t="s">
        <v>188</v>
      </c>
      <c r="U160" s="122">
        <v>44</v>
      </c>
      <c r="V160" s="81">
        <v>0</v>
      </c>
      <c r="W160" s="122">
        <v>3</v>
      </c>
      <c r="X160" s="82">
        <v>0</v>
      </c>
      <c r="Y160" s="20">
        <f t="shared" si="98"/>
        <v>294</v>
      </c>
      <c r="Z160" s="44">
        <f>'liczba dni zwłoki'!$E$20</f>
        <v>0</v>
      </c>
      <c r="AA160" s="44">
        <f>'liczba dni zwłoki'!$F$20</f>
        <v>130</v>
      </c>
      <c r="AB160" s="43">
        <f t="shared" si="99"/>
        <v>8</v>
      </c>
      <c r="AC160" s="45">
        <f>'liczba dni zwłoki'!$H$20</f>
        <v>0</v>
      </c>
      <c r="AD160" s="45">
        <f>'liczba dni zwłoki'!$I$20</f>
        <v>129</v>
      </c>
      <c r="AE160" s="45">
        <f t="shared" si="100"/>
        <v>8</v>
      </c>
    </row>
    <row r="161" spans="1:31" ht="16.5" thickTop="1" thickBot="1" x14ac:dyDescent="0.3">
      <c r="A161" s="30">
        <v>7</v>
      </c>
      <c r="B161" s="1" t="s">
        <v>12</v>
      </c>
      <c r="C161" s="2">
        <v>44</v>
      </c>
      <c r="D161" s="2">
        <v>3</v>
      </c>
      <c r="E161" s="20">
        <f t="shared" si="101"/>
        <v>247</v>
      </c>
      <c r="F161" s="44">
        <f>'liczba dni zwłoki'!$E$11</f>
        <v>271</v>
      </c>
      <c r="G161" s="44">
        <f>'liczba dni zwłoki'!$F$11</f>
        <v>132</v>
      </c>
      <c r="H161" s="47">
        <f t="shared" si="91"/>
        <v>25</v>
      </c>
      <c r="I161" s="45">
        <f>'liczba dni zwłoki'!$H$11</f>
        <v>144</v>
      </c>
      <c r="J161" s="45">
        <f>'liczba dni zwłoki'!$I$11</f>
        <v>130</v>
      </c>
      <c r="K161" s="46">
        <f t="shared" si="92"/>
        <v>17</v>
      </c>
      <c r="L161" s="156">
        <f t="shared" ref="L161:L164" si="102">(E161+K161)/E161</f>
        <v>1.0688259109311742</v>
      </c>
      <c r="M161" s="157">
        <f t="shared" si="94"/>
        <v>231.09469696969694</v>
      </c>
      <c r="N161" s="158">
        <f t="shared" si="95"/>
        <v>15.90530303030306</v>
      </c>
      <c r="O161" s="158">
        <f t="shared" si="96"/>
        <v>247</v>
      </c>
      <c r="P161" s="158">
        <f t="shared" si="97"/>
        <v>247</v>
      </c>
      <c r="Q161" s="158"/>
      <c r="S161" s="30">
        <v>17</v>
      </c>
      <c r="T161" s="1" t="s">
        <v>189</v>
      </c>
      <c r="U161" s="122">
        <v>44</v>
      </c>
      <c r="V161" s="81">
        <v>0</v>
      </c>
      <c r="W161" s="122">
        <v>3</v>
      </c>
      <c r="X161" s="82">
        <v>0</v>
      </c>
      <c r="Y161" s="20">
        <f t="shared" si="98"/>
        <v>294</v>
      </c>
      <c r="Z161" s="44">
        <f>'liczba dni zwłoki'!$E$21</f>
        <v>0</v>
      </c>
      <c r="AA161" s="44">
        <f>'liczba dni zwłoki'!$F$21</f>
        <v>99</v>
      </c>
      <c r="AB161" s="43">
        <v>0</v>
      </c>
      <c r="AC161" s="45">
        <f>'liczba dni zwłoki'!$H$21</f>
        <v>0</v>
      </c>
      <c r="AD161" s="45">
        <f>'liczba dni zwłoki'!$I$21</f>
        <v>99</v>
      </c>
      <c r="AE161" s="45">
        <v>0</v>
      </c>
    </row>
    <row r="162" spans="1:31" ht="16.5" thickTop="1" thickBot="1" x14ac:dyDescent="0.3">
      <c r="A162" s="30">
        <v>8</v>
      </c>
      <c r="B162" s="1" t="s">
        <v>13</v>
      </c>
      <c r="C162" s="2">
        <v>44</v>
      </c>
      <c r="D162" s="2">
        <v>3</v>
      </c>
      <c r="E162" s="20">
        <f t="shared" si="101"/>
        <v>247</v>
      </c>
      <c r="F162" s="44">
        <f>'liczba dni zwłoki'!$E$12</f>
        <v>240</v>
      </c>
      <c r="G162" s="44">
        <f>'liczba dni zwłoki'!$F$12</f>
        <v>132</v>
      </c>
      <c r="H162" s="47">
        <f t="shared" si="91"/>
        <v>23</v>
      </c>
      <c r="I162" s="45">
        <f>'liczba dni zwłoki'!$H$12</f>
        <v>144</v>
      </c>
      <c r="J162" s="45">
        <f>'liczba dni zwłoki'!$I$12</f>
        <v>130</v>
      </c>
      <c r="K162" s="46">
        <f t="shared" si="92"/>
        <v>17</v>
      </c>
      <c r="L162" s="156">
        <f t="shared" si="102"/>
        <v>1.0688259109311742</v>
      </c>
      <c r="M162" s="157">
        <f t="shared" si="94"/>
        <v>231.09469696969694</v>
      </c>
      <c r="N162" s="158">
        <f t="shared" si="95"/>
        <v>15.90530303030306</v>
      </c>
      <c r="O162" s="158">
        <f t="shared" si="96"/>
        <v>247</v>
      </c>
      <c r="P162" s="158">
        <f t="shared" si="97"/>
        <v>247</v>
      </c>
      <c r="Q162" s="158"/>
      <c r="S162" s="30">
        <v>18</v>
      </c>
      <c r="T162" s="1" t="s">
        <v>190</v>
      </c>
      <c r="U162" s="122">
        <v>44</v>
      </c>
      <c r="V162" s="81">
        <v>0</v>
      </c>
      <c r="W162" s="122">
        <v>3</v>
      </c>
      <c r="X162" s="82">
        <v>0</v>
      </c>
      <c r="Y162" s="20">
        <f t="shared" si="98"/>
        <v>294</v>
      </c>
      <c r="Z162" s="44">
        <f>'liczba dni zwłoki'!$E$22</f>
        <v>0</v>
      </c>
      <c r="AA162" s="44">
        <f>'liczba dni zwłoki'!$F$22</f>
        <v>69</v>
      </c>
      <c r="AB162" s="43">
        <v>0</v>
      </c>
      <c r="AC162" s="45">
        <f>'liczba dni zwłoki'!$H$22</f>
        <v>0</v>
      </c>
      <c r="AD162" s="45">
        <f>'liczba dni zwłoki'!$I$22</f>
        <v>69</v>
      </c>
      <c r="AE162" s="45">
        <v>0</v>
      </c>
    </row>
    <row r="163" spans="1:31" ht="16.5" thickTop="1" thickBot="1" x14ac:dyDescent="0.3">
      <c r="A163" s="30">
        <v>9</v>
      </c>
      <c r="B163" s="1" t="s">
        <v>14</v>
      </c>
      <c r="C163" s="2">
        <v>44</v>
      </c>
      <c r="D163" s="2">
        <v>3</v>
      </c>
      <c r="E163" s="20">
        <f t="shared" si="101"/>
        <v>247</v>
      </c>
      <c r="F163" s="44">
        <f>'liczba dni zwłoki'!$E$13</f>
        <v>212</v>
      </c>
      <c r="G163" s="44">
        <f>'liczba dni zwłoki'!$F$13</f>
        <v>132</v>
      </c>
      <c r="H163" s="47">
        <f t="shared" si="91"/>
        <v>21</v>
      </c>
      <c r="I163" s="45">
        <f>'liczba dni zwłoki'!$H$13</f>
        <v>144</v>
      </c>
      <c r="J163" s="45">
        <f>'liczba dni zwłoki'!$I$13</f>
        <v>130</v>
      </c>
      <c r="K163" s="46">
        <f t="shared" si="92"/>
        <v>17</v>
      </c>
      <c r="L163" s="156">
        <f t="shared" si="102"/>
        <v>1.0688259109311742</v>
      </c>
      <c r="M163" s="157">
        <f t="shared" si="94"/>
        <v>231.09469696969694</v>
      </c>
      <c r="N163" s="158">
        <f t="shared" si="95"/>
        <v>15.90530303030306</v>
      </c>
      <c r="O163" s="158">
        <f t="shared" si="96"/>
        <v>247</v>
      </c>
      <c r="P163" s="158">
        <f t="shared" si="97"/>
        <v>247</v>
      </c>
      <c r="Q163" s="158"/>
      <c r="S163" s="30">
        <v>19</v>
      </c>
      <c r="T163" s="1" t="s">
        <v>240</v>
      </c>
      <c r="U163" s="17">
        <v>43</v>
      </c>
      <c r="V163" s="17">
        <v>0</v>
      </c>
      <c r="W163" s="2">
        <v>3</v>
      </c>
      <c r="X163" s="2">
        <v>0</v>
      </c>
      <c r="Y163" s="20">
        <f t="shared" si="98"/>
        <v>288</v>
      </c>
      <c r="Z163" s="44">
        <f>'liczba dni zwłoki'!$E$23</f>
        <v>0</v>
      </c>
      <c r="AA163" s="44">
        <f>'liczba dni zwłoki'!$F$23</f>
        <v>36</v>
      </c>
      <c r="AB163" s="43">
        <v>0</v>
      </c>
      <c r="AC163" s="45">
        <f>'liczba dni zwłoki'!$H$23</f>
        <v>0</v>
      </c>
      <c r="AD163" s="45">
        <f>'liczba dni zwłoki'!$I$23</f>
        <v>36</v>
      </c>
      <c r="AE163" s="45">
        <v>0</v>
      </c>
    </row>
    <row r="164" spans="1:31" ht="16.5" thickTop="1" thickBot="1" x14ac:dyDescent="0.3">
      <c r="A164" s="30">
        <v>10</v>
      </c>
      <c r="B164" s="1" t="s">
        <v>36</v>
      </c>
      <c r="C164" s="2">
        <v>44</v>
      </c>
      <c r="D164" s="22">
        <v>3</v>
      </c>
      <c r="E164" s="23">
        <f t="shared" si="101"/>
        <v>247</v>
      </c>
      <c r="F164" s="44">
        <f>'liczba dni zwłoki'!$E$14</f>
        <v>181</v>
      </c>
      <c r="G164" s="44">
        <f>'liczba dni zwłoki'!$F$14</f>
        <v>132</v>
      </c>
      <c r="H164" s="47">
        <f t="shared" si="91"/>
        <v>19</v>
      </c>
      <c r="I164" s="45">
        <f>'liczba dni zwłoki'!$H$14</f>
        <v>138</v>
      </c>
      <c r="J164" s="45">
        <f>'liczba dni zwłoki'!$I$14</f>
        <v>130</v>
      </c>
      <c r="K164" s="46">
        <f t="shared" si="92"/>
        <v>16</v>
      </c>
      <c r="L164" s="156">
        <f t="shared" si="102"/>
        <v>1.0647773279352226</v>
      </c>
      <c r="M164" s="157">
        <f t="shared" si="94"/>
        <v>231.97338403041826</v>
      </c>
      <c r="N164" s="158">
        <f t="shared" si="95"/>
        <v>15.026615969581741</v>
      </c>
      <c r="O164" s="158">
        <f t="shared" si="96"/>
        <v>247</v>
      </c>
      <c r="P164" s="158">
        <f>O164-Q164</f>
        <v>50.365904819367643</v>
      </c>
      <c r="Q164" s="158">
        <f>N165</f>
        <v>196.63409518063236</v>
      </c>
      <c r="X164" s="24" t="s">
        <v>47</v>
      </c>
      <c r="Y164" s="33">
        <f>SUM(Y155:Y163)</f>
        <v>2640</v>
      </c>
      <c r="Z164" s="33"/>
      <c r="AA164" s="33"/>
      <c r="AB164" s="34">
        <f>SUM(AB155:AB163)</f>
        <v>87</v>
      </c>
      <c r="AC164" s="34"/>
      <c r="AD164" s="34"/>
      <c r="AE164" s="34">
        <f>SUM(AE155:AE163)</f>
        <v>70</v>
      </c>
    </row>
    <row r="165" spans="1:31" ht="16.5" thickTop="1" thickBot="1" x14ac:dyDescent="0.3">
      <c r="A165" s="12"/>
      <c r="B165" s="13"/>
      <c r="C165" s="14"/>
      <c r="D165" s="24" t="s">
        <v>47</v>
      </c>
      <c r="E165" s="35">
        <f>SUM(E155:E164)</f>
        <v>2518</v>
      </c>
      <c r="F165" s="35"/>
      <c r="G165" s="35"/>
      <c r="H165" s="25">
        <f>SUM(H155:H164)</f>
        <v>290</v>
      </c>
      <c r="I165" s="25"/>
      <c r="J165" s="25"/>
      <c r="K165" s="25">
        <f t="shared" ref="K165" si="103">SUM(K155:K164)</f>
        <v>214</v>
      </c>
      <c r="L165" s="155"/>
      <c r="M165" s="159">
        <f>SUM(M155:M164)</f>
        <v>2321.3659048193676</v>
      </c>
      <c r="N165" s="159">
        <f t="shared" si="95"/>
        <v>196.63409518063236</v>
      </c>
      <c r="O165" s="159">
        <f t="shared" si="96"/>
        <v>2518</v>
      </c>
      <c r="P165" s="159">
        <f>SUM(P155:P164)</f>
        <v>2321.3659048193676</v>
      </c>
      <c r="Q165" s="159">
        <f>SUM(Q155:Q164)</f>
        <v>196.63409518063236</v>
      </c>
    </row>
    <row r="166" spans="1:31" ht="15.75" thickTop="1" x14ac:dyDescent="0.25">
      <c r="A166" s="3"/>
      <c r="B166" s="8"/>
      <c r="C166" s="4"/>
      <c r="D166" s="4"/>
      <c r="E166" s="15"/>
      <c r="F166" s="4"/>
      <c r="G166" s="4"/>
      <c r="H166" s="16"/>
      <c r="I166" s="16"/>
      <c r="J166" s="16"/>
    </row>
    <row r="167" spans="1:31" x14ac:dyDescent="0.25">
      <c r="A167" s="3"/>
      <c r="B167" s="8"/>
      <c r="C167" s="4"/>
      <c r="D167" s="4"/>
      <c r="E167" s="15"/>
      <c r="F167" s="4"/>
      <c r="G167" s="4"/>
      <c r="H167" s="16"/>
      <c r="I167" s="16"/>
      <c r="J167" s="16"/>
    </row>
    <row r="168" spans="1:31" x14ac:dyDescent="0.25">
      <c r="A168" s="3"/>
      <c r="B168" s="8"/>
      <c r="C168" s="4"/>
      <c r="D168" s="4"/>
      <c r="E168" s="15"/>
      <c r="F168" s="4"/>
      <c r="G168" s="4"/>
      <c r="H168" s="16"/>
      <c r="I168" s="16"/>
      <c r="J168" s="16"/>
    </row>
    <row r="169" spans="1:31" x14ac:dyDescent="0.25">
      <c r="A169" s="3"/>
      <c r="B169" s="8"/>
      <c r="C169" s="4"/>
      <c r="D169" s="4"/>
      <c r="E169" s="15"/>
      <c r="F169" s="4"/>
      <c r="G169" s="4"/>
      <c r="H169" s="16"/>
      <c r="I169" s="16"/>
      <c r="J169" s="16"/>
    </row>
    <row r="171" spans="1:31" ht="18.75" x14ac:dyDescent="0.3">
      <c r="A171" s="198" t="s">
        <v>235</v>
      </c>
      <c r="B171" s="198"/>
      <c r="C171" s="198"/>
      <c r="D171" s="198"/>
      <c r="E171" s="198"/>
      <c r="F171" s="198"/>
      <c r="G171" s="198"/>
      <c r="H171" s="198"/>
      <c r="I171" s="198"/>
      <c r="J171" s="198"/>
      <c r="K171" s="198"/>
      <c r="L171" s="134"/>
      <c r="M171" s="134"/>
      <c r="N171" s="134"/>
      <c r="O171" s="134"/>
      <c r="P171" s="134"/>
      <c r="Q171" s="134"/>
      <c r="R171" s="132"/>
      <c r="S171" s="198" t="s">
        <v>235</v>
      </c>
      <c r="T171" s="198"/>
      <c r="U171" s="198"/>
      <c r="V171" s="198"/>
      <c r="W171" s="198"/>
      <c r="X171" s="198"/>
      <c r="Y171" s="198"/>
      <c r="Z171" s="198"/>
      <c r="AA171" s="198"/>
      <c r="AB171" s="198"/>
      <c r="AC171" s="198"/>
      <c r="AD171" s="198"/>
      <c r="AE171" s="198"/>
    </row>
    <row r="172" spans="1:31" ht="15.75" thickBot="1" x14ac:dyDescent="0.3">
      <c r="C172" s="127"/>
      <c r="D172" s="127"/>
      <c r="H172" s="11"/>
      <c r="I172" s="11"/>
      <c r="J172" s="11"/>
      <c r="K172" s="11"/>
      <c r="L172" s="11"/>
      <c r="M172" s="11"/>
      <c r="N172" s="11"/>
      <c r="O172" s="11"/>
      <c r="P172" s="11"/>
      <c r="Q172" s="11"/>
    </row>
    <row r="173" spans="1:31" ht="30.75" customHeight="1" thickTop="1" thickBot="1" x14ac:dyDescent="0.3">
      <c r="F173" s="187" t="s">
        <v>152</v>
      </c>
      <c r="G173" s="188"/>
      <c r="H173" s="189"/>
      <c r="I173" s="174" t="s">
        <v>151</v>
      </c>
      <c r="J173" s="175"/>
      <c r="K173" s="176"/>
      <c r="L173" s="153"/>
      <c r="M173" s="153"/>
      <c r="N173" s="153"/>
      <c r="O173" s="153"/>
      <c r="P173" s="153"/>
      <c r="Q173" s="153"/>
      <c r="Z173" s="187" t="s">
        <v>152</v>
      </c>
      <c r="AA173" s="188"/>
      <c r="AB173" s="189"/>
      <c r="AC173" s="174" t="s">
        <v>151</v>
      </c>
      <c r="AD173" s="175"/>
      <c r="AE173" s="176"/>
    </row>
    <row r="174" spans="1:31" ht="46.5" customHeight="1" thickTop="1" thickBot="1" x14ac:dyDescent="0.3">
      <c r="A174" s="177" t="s">
        <v>0</v>
      </c>
      <c r="B174" s="179" t="s">
        <v>1</v>
      </c>
      <c r="C174" s="183" t="s">
        <v>2</v>
      </c>
      <c r="D174" s="184"/>
      <c r="E174" s="181" t="s">
        <v>3</v>
      </c>
      <c r="F174" s="190" t="s">
        <v>38</v>
      </c>
      <c r="G174" s="191"/>
      <c r="H174" s="185" t="s">
        <v>37</v>
      </c>
      <c r="I174" s="192" t="s">
        <v>150</v>
      </c>
      <c r="J174" s="193"/>
      <c r="K174" s="173" t="s">
        <v>48</v>
      </c>
      <c r="L174" s="166" t="s">
        <v>243</v>
      </c>
      <c r="M174" s="168" t="s">
        <v>241</v>
      </c>
      <c r="N174" s="168" t="s">
        <v>185</v>
      </c>
      <c r="O174" s="168" t="s">
        <v>183</v>
      </c>
      <c r="P174" s="168" t="s">
        <v>244</v>
      </c>
      <c r="Q174" s="168" t="s">
        <v>245</v>
      </c>
      <c r="S174" s="177" t="s">
        <v>0</v>
      </c>
      <c r="T174" s="179" t="s">
        <v>1</v>
      </c>
      <c r="U174" s="194" t="s">
        <v>2</v>
      </c>
      <c r="V174" s="195"/>
      <c r="W174" s="195"/>
      <c r="X174" s="196"/>
      <c r="Y174" s="181" t="s">
        <v>3</v>
      </c>
      <c r="Z174" s="197" t="s">
        <v>38</v>
      </c>
      <c r="AA174" s="197"/>
      <c r="AB174" s="185" t="s">
        <v>37</v>
      </c>
      <c r="AC174" s="192" t="s">
        <v>150</v>
      </c>
      <c r="AD174" s="193"/>
      <c r="AE174" s="171" t="s">
        <v>48</v>
      </c>
    </row>
    <row r="175" spans="1:31" ht="17.25" customHeight="1" thickTop="1" thickBot="1" x14ac:dyDescent="0.3">
      <c r="A175" s="178"/>
      <c r="B175" s="180"/>
      <c r="C175" s="19" t="s">
        <v>4</v>
      </c>
      <c r="D175" s="19" t="s">
        <v>5</v>
      </c>
      <c r="E175" s="182"/>
      <c r="F175" s="78" t="s">
        <v>197</v>
      </c>
      <c r="G175" s="78" t="s">
        <v>198</v>
      </c>
      <c r="H175" s="186"/>
      <c r="I175" s="80" t="s">
        <v>197</v>
      </c>
      <c r="J175" s="79" t="s">
        <v>198</v>
      </c>
      <c r="K175" s="173"/>
      <c r="L175" s="167"/>
      <c r="M175" s="169"/>
      <c r="N175" s="169"/>
      <c r="O175" s="169"/>
      <c r="P175" s="169"/>
      <c r="Q175" s="169"/>
      <c r="S175" s="178"/>
      <c r="T175" s="180"/>
      <c r="U175" s="28" t="s">
        <v>44</v>
      </c>
      <c r="V175" s="19" t="s">
        <v>4</v>
      </c>
      <c r="W175" s="29" t="s">
        <v>45</v>
      </c>
      <c r="X175" s="19" t="s">
        <v>5</v>
      </c>
      <c r="Y175" s="182"/>
      <c r="Z175" s="78" t="s">
        <v>197</v>
      </c>
      <c r="AA175" s="126" t="s">
        <v>198</v>
      </c>
      <c r="AB175" s="186"/>
      <c r="AC175" s="79" t="s">
        <v>197</v>
      </c>
      <c r="AD175" s="80" t="s">
        <v>198</v>
      </c>
      <c r="AE175" s="172"/>
    </row>
    <row r="176" spans="1:31" ht="16.5" thickTop="1" thickBot="1" x14ac:dyDescent="0.3">
      <c r="A176" s="30">
        <v>1</v>
      </c>
      <c r="B176" s="1" t="s">
        <v>6</v>
      </c>
      <c r="C176" s="2">
        <v>88</v>
      </c>
      <c r="D176" s="2">
        <v>4</v>
      </c>
      <c r="E176" s="20">
        <f>C176*5+D176*9</f>
        <v>476</v>
      </c>
      <c r="F176" s="44">
        <f>'liczba dni zwłoki'!$E$5</f>
        <v>455</v>
      </c>
      <c r="G176" s="44">
        <f>'liczba dni zwłoki'!$F$5</f>
        <v>132</v>
      </c>
      <c r="H176" s="47">
        <f>ROUND(((E176*0.1*F176)/365)+((E176*0.08*G176)/365),0)</f>
        <v>73</v>
      </c>
      <c r="I176" s="45">
        <f>'liczba dni zwłoki'!$H$5</f>
        <v>323</v>
      </c>
      <c r="J176" s="45">
        <f>'liczba dni zwłoki'!$I$5</f>
        <v>130</v>
      </c>
      <c r="K176" s="46">
        <f>ROUND((((E176*0.1*I176)/365)+((E176*0.08*J176)/365)),0)</f>
        <v>56</v>
      </c>
      <c r="L176" s="156">
        <f>(E176+K176)/E176</f>
        <v>1.1176470588235294</v>
      </c>
      <c r="M176" s="157">
        <f>E176/L176</f>
        <v>425.89473684210526</v>
      </c>
      <c r="N176" s="158">
        <f>E176-M176</f>
        <v>50.10526315789474</v>
      </c>
      <c r="O176" s="158">
        <f>M176+N176</f>
        <v>476</v>
      </c>
      <c r="P176" s="158">
        <f>O176</f>
        <v>476</v>
      </c>
      <c r="Q176" s="158"/>
      <c r="S176" s="30">
        <v>11</v>
      </c>
      <c r="T176" s="1" t="s">
        <v>39</v>
      </c>
      <c r="U176" s="122">
        <v>84</v>
      </c>
      <c r="V176" s="81">
        <v>0</v>
      </c>
      <c r="W176" s="122">
        <v>4</v>
      </c>
      <c r="X176" s="82">
        <v>0</v>
      </c>
      <c r="Y176" s="20">
        <f>U176*6+V176*5+W176*10+X176*9</f>
        <v>544</v>
      </c>
      <c r="Z176" s="44">
        <f>'liczba dni zwłoki'!$E$15</f>
        <v>149</v>
      </c>
      <c r="AA176" s="44">
        <f>'liczba dni zwłoki'!$F$15</f>
        <v>132</v>
      </c>
      <c r="AB176" s="43">
        <f>ROUND((((Y176*0.1*Z176)/365)+((Y176*0.08*AA176)/365)),0)</f>
        <v>38</v>
      </c>
      <c r="AC176" s="45">
        <f>'liczba dni zwłoki'!$H$15</f>
        <v>106</v>
      </c>
      <c r="AD176" s="45">
        <f>'liczba dni zwłoki'!$I$15</f>
        <v>130</v>
      </c>
      <c r="AE176" s="45">
        <f>ROUND((((Y176*0.1*AC176)/365)+((Y176*0.08*AD176)/365)),0)</f>
        <v>31</v>
      </c>
    </row>
    <row r="177" spans="1:31" ht="16.5" thickTop="1" thickBot="1" x14ac:dyDescent="0.3">
      <c r="A177" s="30">
        <v>2</v>
      </c>
      <c r="B177" s="1" t="s">
        <v>7</v>
      </c>
      <c r="C177" s="2">
        <v>88</v>
      </c>
      <c r="D177" s="2">
        <v>4</v>
      </c>
      <c r="E177" s="20">
        <f>+C177*5+D177*9</f>
        <v>476</v>
      </c>
      <c r="F177" s="44">
        <f>'liczba dni zwłoki'!$E$6</f>
        <v>422</v>
      </c>
      <c r="G177" s="44">
        <f>'liczba dni zwłoki'!$F$6</f>
        <v>132</v>
      </c>
      <c r="H177" s="47">
        <f t="shared" ref="H177:H185" si="104">ROUND(((E177*0.1*F177)/365)+((E177*0.08*G177)/365),0)</f>
        <v>69</v>
      </c>
      <c r="I177" s="45">
        <f>'liczba dni zwłoki'!$H$6</f>
        <v>290</v>
      </c>
      <c r="J177" s="45">
        <f>'liczba dni zwłoki'!$I$6</f>
        <v>130</v>
      </c>
      <c r="K177" s="46">
        <f t="shared" ref="K177:K185" si="105">ROUND((((E177*0.1*I177)/365)+((E177*0.08*J177)/365)),0)</f>
        <v>51</v>
      </c>
      <c r="L177" s="156">
        <f t="shared" ref="L177:L180" si="106">(E177+K177)/E177</f>
        <v>1.1071428571428572</v>
      </c>
      <c r="M177" s="157">
        <f t="shared" ref="M177:M185" si="107">E177/L177</f>
        <v>429.93548387096774</v>
      </c>
      <c r="N177" s="158">
        <f t="shared" ref="N177:N186" si="108">E177-M177</f>
        <v>46.064516129032256</v>
      </c>
      <c r="O177" s="158">
        <f t="shared" ref="O177:O186" si="109">M177+N177</f>
        <v>476</v>
      </c>
      <c r="P177" s="158">
        <f t="shared" ref="P177:P184" si="110">O177</f>
        <v>476</v>
      </c>
      <c r="Q177" s="158"/>
      <c r="S177" s="30">
        <v>12</v>
      </c>
      <c r="T177" s="1" t="s">
        <v>40</v>
      </c>
      <c r="U177" s="122">
        <v>84</v>
      </c>
      <c r="V177" s="81">
        <v>0</v>
      </c>
      <c r="W177" s="122">
        <v>4</v>
      </c>
      <c r="X177" s="82">
        <v>0</v>
      </c>
      <c r="Y177" s="20">
        <f t="shared" ref="Y177:Y184" si="111">U177*6+V177*5+W177*10+X177*9</f>
        <v>544</v>
      </c>
      <c r="Z177" s="44">
        <f>'liczba dni zwłoki'!$E$16</f>
        <v>120</v>
      </c>
      <c r="AA177" s="44">
        <f>'liczba dni zwłoki'!$F$16</f>
        <v>132</v>
      </c>
      <c r="AB177" s="43">
        <f t="shared" ref="AB177:AB183" si="112">ROUND((((Y177*0.1*Z177)/365)+((Y177*0.08*AA177)/365)),0)</f>
        <v>34</v>
      </c>
      <c r="AC177" s="45">
        <f>'liczba dni zwłoki'!$H$16</f>
        <v>77</v>
      </c>
      <c r="AD177" s="45">
        <f>'liczba dni zwłoki'!$I$16</f>
        <v>130</v>
      </c>
      <c r="AE177" s="45">
        <f t="shared" ref="AE177:AE183" si="113">ROUND((((Y177*0.1*AC177)/365)+((Y177*0.08*AD177)/365)),0)</f>
        <v>27</v>
      </c>
    </row>
    <row r="178" spans="1:31" ht="16.5" thickTop="1" thickBot="1" x14ac:dyDescent="0.3">
      <c r="A178" s="30">
        <v>3</v>
      </c>
      <c r="B178" s="1" t="s">
        <v>8</v>
      </c>
      <c r="C178" s="2">
        <v>87</v>
      </c>
      <c r="D178" s="2">
        <v>4</v>
      </c>
      <c r="E178" s="20">
        <f>C178*5+D178*9</f>
        <v>471</v>
      </c>
      <c r="F178" s="44">
        <f>'liczba dni zwłoki'!$E$7</f>
        <v>393</v>
      </c>
      <c r="G178" s="44">
        <f>'liczba dni zwłoki'!$F$7</f>
        <v>132</v>
      </c>
      <c r="H178" s="47">
        <f t="shared" si="104"/>
        <v>64</v>
      </c>
      <c r="I178" s="45">
        <f>'liczba dni zwłoki'!$H$7</f>
        <v>261</v>
      </c>
      <c r="J178" s="45">
        <f>'liczba dni zwłoki'!$I$7</f>
        <v>130</v>
      </c>
      <c r="K178" s="46">
        <f t="shared" si="105"/>
        <v>47</v>
      </c>
      <c r="L178" s="156">
        <f t="shared" si="106"/>
        <v>1.0997876857749469</v>
      </c>
      <c r="M178" s="157">
        <f t="shared" si="107"/>
        <v>428.26447876447878</v>
      </c>
      <c r="N178" s="158">
        <f t="shared" si="108"/>
        <v>42.735521235521219</v>
      </c>
      <c r="O178" s="158">
        <f t="shared" si="109"/>
        <v>471</v>
      </c>
      <c r="P178" s="158">
        <f t="shared" si="110"/>
        <v>471</v>
      </c>
      <c r="Q178" s="158"/>
      <c r="S178" s="30">
        <v>13</v>
      </c>
      <c r="T178" s="1" t="s">
        <v>41</v>
      </c>
      <c r="U178" s="122">
        <v>84</v>
      </c>
      <c r="V178" s="81">
        <v>0</v>
      </c>
      <c r="W178" s="122">
        <v>4</v>
      </c>
      <c r="X178" s="82">
        <v>0</v>
      </c>
      <c r="Y178" s="20">
        <f t="shared" si="111"/>
        <v>544</v>
      </c>
      <c r="Z178" s="44">
        <f>'liczba dni zwłoki'!$E$17</f>
        <v>90</v>
      </c>
      <c r="AA178" s="44">
        <f>'liczba dni zwłoki'!$F$17</f>
        <v>132</v>
      </c>
      <c r="AB178" s="43">
        <f t="shared" si="112"/>
        <v>29</v>
      </c>
      <c r="AC178" s="45">
        <f>'liczba dni zwłoki'!$H$17</f>
        <v>47</v>
      </c>
      <c r="AD178" s="45">
        <f>'liczba dni zwłoki'!$I$17</f>
        <v>130</v>
      </c>
      <c r="AE178" s="45">
        <f t="shared" si="113"/>
        <v>23</v>
      </c>
    </row>
    <row r="179" spans="1:31" ht="16.5" thickTop="1" thickBot="1" x14ac:dyDescent="0.3">
      <c r="A179" s="30">
        <v>4</v>
      </c>
      <c r="B179" s="1" t="s">
        <v>9</v>
      </c>
      <c r="C179" s="2">
        <v>86</v>
      </c>
      <c r="D179" s="2">
        <v>4</v>
      </c>
      <c r="E179" s="20">
        <f>C179*5+D179*9</f>
        <v>466</v>
      </c>
      <c r="F179" s="44">
        <f>'liczba dni zwłoki'!$E$8</f>
        <v>363</v>
      </c>
      <c r="G179" s="44">
        <f>'liczba dni zwłoki'!$F$8</f>
        <v>132</v>
      </c>
      <c r="H179" s="47">
        <f t="shared" si="104"/>
        <v>60</v>
      </c>
      <c r="I179" s="45">
        <f>'liczba dni zwłoki'!$H$8</f>
        <v>231</v>
      </c>
      <c r="J179" s="45">
        <f>'liczba dni zwłoki'!$I$8</f>
        <v>130</v>
      </c>
      <c r="K179" s="46">
        <f t="shared" si="105"/>
        <v>43</v>
      </c>
      <c r="L179" s="156">
        <f t="shared" si="106"/>
        <v>1.092274678111588</v>
      </c>
      <c r="M179" s="157">
        <f t="shared" si="107"/>
        <v>426.63261296660119</v>
      </c>
      <c r="N179" s="158">
        <f t="shared" si="108"/>
        <v>39.367387033398813</v>
      </c>
      <c r="O179" s="158">
        <f t="shared" si="109"/>
        <v>466</v>
      </c>
      <c r="P179" s="158">
        <f t="shared" si="110"/>
        <v>466</v>
      </c>
      <c r="Q179" s="158"/>
      <c r="S179" s="30">
        <v>14</v>
      </c>
      <c r="T179" s="1" t="s">
        <v>42</v>
      </c>
      <c r="U179" s="122">
        <v>84</v>
      </c>
      <c r="V179" s="81">
        <v>0</v>
      </c>
      <c r="W179" s="122">
        <v>4</v>
      </c>
      <c r="X179" s="82">
        <v>0</v>
      </c>
      <c r="Y179" s="20">
        <f t="shared" si="111"/>
        <v>544</v>
      </c>
      <c r="Z179" s="44">
        <f>'liczba dni zwłoki'!$E$18</f>
        <v>58</v>
      </c>
      <c r="AA179" s="44">
        <f>'liczba dni zwłoki'!$F$18</f>
        <v>132</v>
      </c>
      <c r="AB179" s="43">
        <f t="shared" si="112"/>
        <v>24</v>
      </c>
      <c r="AC179" s="45">
        <f>'liczba dni zwłoki'!$H$18</f>
        <v>15</v>
      </c>
      <c r="AD179" s="45">
        <f>'liczba dni zwłoki'!$I$18</f>
        <v>130</v>
      </c>
      <c r="AE179" s="45">
        <f t="shared" si="113"/>
        <v>18</v>
      </c>
    </row>
    <row r="180" spans="1:31" ht="16.5" thickTop="1" thickBot="1" x14ac:dyDescent="0.3">
      <c r="A180" s="30">
        <v>5</v>
      </c>
      <c r="B180" s="1" t="s">
        <v>10</v>
      </c>
      <c r="C180" s="2">
        <v>86</v>
      </c>
      <c r="D180" s="2">
        <v>4</v>
      </c>
      <c r="E180" s="20">
        <f t="shared" ref="E180:E185" si="114">C180*5+D180*9</f>
        <v>466</v>
      </c>
      <c r="F180" s="44">
        <f>'liczba dni zwłoki'!$E$9</f>
        <v>330</v>
      </c>
      <c r="G180" s="44">
        <f>'liczba dni zwłoki'!$F$9</f>
        <v>132</v>
      </c>
      <c r="H180" s="47">
        <f t="shared" si="104"/>
        <v>56</v>
      </c>
      <c r="I180" s="45">
        <f>'liczba dni zwłoki'!$H$9</f>
        <v>198</v>
      </c>
      <c r="J180" s="45">
        <f>'liczba dni zwłoki'!$I$9</f>
        <v>130</v>
      </c>
      <c r="K180" s="46">
        <f t="shared" si="105"/>
        <v>39</v>
      </c>
      <c r="L180" s="156">
        <f t="shared" si="106"/>
        <v>1.0836909871244635</v>
      </c>
      <c r="M180" s="157">
        <f t="shared" si="107"/>
        <v>430.01188118811882</v>
      </c>
      <c r="N180" s="158">
        <f t="shared" si="108"/>
        <v>35.988118811881179</v>
      </c>
      <c r="O180" s="158">
        <f t="shared" si="109"/>
        <v>466</v>
      </c>
      <c r="P180" s="158">
        <f t="shared" si="110"/>
        <v>466</v>
      </c>
      <c r="Q180" s="158"/>
      <c r="S180" s="30">
        <v>15</v>
      </c>
      <c r="T180" s="1" t="s">
        <v>43</v>
      </c>
      <c r="U180" s="122">
        <v>84</v>
      </c>
      <c r="V180" s="81">
        <v>0</v>
      </c>
      <c r="W180" s="122">
        <v>4</v>
      </c>
      <c r="X180" s="82">
        <v>0</v>
      </c>
      <c r="Y180" s="20">
        <f t="shared" si="111"/>
        <v>544</v>
      </c>
      <c r="Z180" s="44">
        <f>'liczba dni zwłoki'!$E$19</f>
        <v>28</v>
      </c>
      <c r="AA180" s="44">
        <f>'liczba dni zwłoki'!$F$19</f>
        <v>132</v>
      </c>
      <c r="AB180" s="43">
        <f t="shared" si="112"/>
        <v>20</v>
      </c>
      <c r="AC180" s="45">
        <f>'liczba dni zwłoki'!$H$19</f>
        <v>0</v>
      </c>
      <c r="AD180" s="45">
        <f>'liczba dni zwłoki'!$I$19</f>
        <v>130</v>
      </c>
      <c r="AE180" s="45">
        <f t="shared" si="113"/>
        <v>16</v>
      </c>
    </row>
    <row r="181" spans="1:31" ht="16.5" thickTop="1" thickBot="1" x14ac:dyDescent="0.3">
      <c r="A181" s="30">
        <v>6</v>
      </c>
      <c r="B181" s="1" t="s">
        <v>11</v>
      </c>
      <c r="C181" s="2">
        <v>86</v>
      </c>
      <c r="D181" s="2">
        <v>4</v>
      </c>
      <c r="E181" s="20">
        <f t="shared" si="114"/>
        <v>466</v>
      </c>
      <c r="F181" s="44">
        <f>'liczba dni zwłoki'!$E$10</f>
        <v>302</v>
      </c>
      <c r="G181" s="44">
        <f>'liczba dni zwłoki'!$F$10</f>
        <v>132</v>
      </c>
      <c r="H181" s="47">
        <f t="shared" si="104"/>
        <v>52</v>
      </c>
      <c r="I181" s="45">
        <f>'liczba dni zwłoki'!$H$10</f>
        <v>170</v>
      </c>
      <c r="J181" s="45">
        <f>'liczba dni zwłoki'!$I$10</f>
        <v>130</v>
      </c>
      <c r="K181" s="46">
        <f t="shared" si="105"/>
        <v>35</v>
      </c>
      <c r="L181" s="156">
        <f>(E181+K181)/E181</f>
        <v>1.0751072961373391</v>
      </c>
      <c r="M181" s="157">
        <f t="shared" si="107"/>
        <v>433.44510978043911</v>
      </c>
      <c r="N181" s="158">
        <f t="shared" si="108"/>
        <v>32.554890219560889</v>
      </c>
      <c r="O181" s="158">
        <f t="shared" si="109"/>
        <v>466</v>
      </c>
      <c r="P181" s="158">
        <f t="shared" si="110"/>
        <v>466</v>
      </c>
      <c r="Q181" s="158"/>
      <c r="S181" s="30">
        <v>16</v>
      </c>
      <c r="T181" s="1" t="s">
        <v>188</v>
      </c>
      <c r="U181" s="122">
        <v>84</v>
      </c>
      <c r="V181" s="81">
        <v>0</v>
      </c>
      <c r="W181" s="122">
        <v>4</v>
      </c>
      <c r="X181" s="82">
        <v>0</v>
      </c>
      <c r="Y181" s="20">
        <f t="shared" si="111"/>
        <v>544</v>
      </c>
      <c r="Z181" s="44">
        <f>'liczba dni zwłoki'!$E$20</f>
        <v>0</v>
      </c>
      <c r="AA181" s="44">
        <f>'liczba dni zwłoki'!$F$20</f>
        <v>130</v>
      </c>
      <c r="AB181" s="43">
        <f t="shared" si="112"/>
        <v>16</v>
      </c>
      <c r="AC181" s="45">
        <f>'liczba dni zwłoki'!$H$20</f>
        <v>0</v>
      </c>
      <c r="AD181" s="45">
        <f>'liczba dni zwłoki'!$I$20</f>
        <v>129</v>
      </c>
      <c r="AE181" s="45">
        <f t="shared" si="113"/>
        <v>15</v>
      </c>
    </row>
    <row r="182" spans="1:31" ht="16.5" thickTop="1" thickBot="1" x14ac:dyDescent="0.3">
      <c r="A182" s="30">
        <v>7</v>
      </c>
      <c r="B182" s="1" t="s">
        <v>12</v>
      </c>
      <c r="C182" s="2">
        <v>84</v>
      </c>
      <c r="D182" s="2">
        <v>4</v>
      </c>
      <c r="E182" s="20">
        <f t="shared" si="114"/>
        <v>456</v>
      </c>
      <c r="F182" s="44">
        <f>'liczba dni zwłoki'!$E$11</f>
        <v>271</v>
      </c>
      <c r="G182" s="44">
        <f>'liczba dni zwłoki'!$F$11</f>
        <v>132</v>
      </c>
      <c r="H182" s="47">
        <f t="shared" si="104"/>
        <v>47</v>
      </c>
      <c r="I182" s="45">
        <f>'liczba dni zwłoki'!$H$11</f>
        <v>144</v>
      </c>
      <c r="J182" s="45">
        <f>'liczba dni zwłoki'!$I$11</f>
        <v>130</v>
      </c>
      <c r="K182" s="46">
        <f t="shared" si="105"/>
        <v>31</v>
      </c>
      <c r="L182" s="156">
        <f t="shared" ref="L182:L185" si="115">(E182+K182)/E182</f>
        <v>1.0679824561403508</v>
      </c>
      <c r="M182" s="157">
        <f t="shared" si="107"/>
        <v>426.97330595482549</v>
      </c>
      <c r="N182" s="158">
        <f t="shared" si="108"/>
        <v>29.026694045174509</v>
      </c>
      <c r="O182" s="158">
        <f t="shared" si="109"/>
        <v>456</v>
      </c>
      <c r="P182" s="158">
        <f t="shared" si="110"/>
        <v>456</v>
      </c>
      <c r="Q182" s="158"/>
      <c r="S182" s="30">
        <v>17</v>
      </c>
      <c r="T182" s="1" t="s">
        <v>189</v>
      </c>
      <c r="U182" s="122">
        <v>84</v>
      </c>
      <c r="V182" s="81">
        <v>0</v>
      </c>
      <c r="W182" s="122">
        <v>4</v>
      </c>
      <c r="X182" s="82">
        <v>0</v>
      </c>
      <c r="Y182" s="20">
        <f t="shared" si="111"/>
        <v>544</v>
      </c>
      <c r="Z182" s="44">
        <f>'liczba dni zwłoki'!$E$21</f>
        <v>0</v>
      </c>
      <c r="AA182" s="44">
        <f>'liczba dni zwłoki'!$F$21</f>
        <v>99</v>
      </c>
      <c r="AB182" s="43">
        <f t="shared" si="112"/>
        <v>12</v>
      </c>
      <c r="AC182" s="45">
        <f>'liczba dni zwłoki'!$H$21</f>
        <v>0</v>
      </c>
      <c r="AD182" s="45">
        <f>'liczba dni zwłoki'!$I$21</f>
        <v>99</v>
      </c>
      <c r="AE182" s="45">
        <f t="shared" si="113"/>
        <v>12</v>
      </c>
    </row>
    <row r="183" spans="1:31" ht="16.5" thickTop="1" thickBot="1" x14ac:dyDescent="0.3">
      <c r="A183" s="30">
        <v>8</v>
      </c>
      <c r="B183" s="1" t="s">
        <v>13</v>
      </c>
      <c r="C183" s="2">
        <v>84</v>
      </c>
      <c r="D183" s="2">
        <v>4</v>
      </c>
      <c r="E183" s="20">
        <f t="shared" si="114"/>
        <v>456</v>
      </c>
      <c r="F183" s="44">
        <f>'liczba dni zwłoki'!$E$12</f>
        <v>240</v>
      </c>
      <c r="G183" s="44">
        <f>'liczba dni zwłoki'!$F$12</f>
        <v>132</v>
      </c>
      <c r="H183" s="47">
        <f t="shared" si="104"/>
        <v>43</v>
      </c>
      <c r="I183" s="45">
        <f>'liczba dni zwłoki'!$H$12</f>
        <v>144</v>
      </c>
      <c r="J183" s="45">
        <f>'liczba dni zwłoki'!$I$12</f>
        <v>130</v>
      </c>
      <c r="K183" s="46">
        <f t="shared" si="105"/>
        <v>31</v>
      </c>
      <c r="L183" s="156">
        <f t="shared" si="115"/>
        <v>1.0679824561403508</v>
      </c>
      <c r="M183" s="157">
        <f t="shared" si="107"/>
        <v>426.97330595482549</v>
      </c>
      <c r="N183" s="158">
        <f t="shared" si="108"/>
        <v>29.026694045174509</v>
      </c>
      <c r="O183" s="158">
        <f t="shared" si="109"/>
        <v>456</v>
      </c>
      <c r="P183" s="158">
        <f t="shared" si="110"/>
        <v>456</v>
      </c>
      <c r="Q183" s="158"/>
      <c r="S183" s="30">
        <v>18</v>
      </c>
      <c r="T183" s="1" t="s">
        <v>190</v>
      </c>
      <c r="U183" s="122">
        <v>84</v>
      </c>
      <c r="V183" s="81">
        <v>0</v>
      </c>
      <c r="W183" s="122">
        <v>4</v>
      </c>
      <c r="X183" s="82">
        <v>0</v>
      </c>
      <c r="Y183" s="20">
        <f t="shared" si="111"/>
        <v>544</v>
      </c>
      <c r="Z183" s="44">
        <f>'liczba dni zwłoki'!$E$22</f>
        <v>0</v>
      </c>
      <c r="AA183" s="44">
        <f>'liczba dni zwłoki'!$F$22</f>
        <v>69</v>
      </c>
      <c r="AB183" s="43">
        <f t="shared" si="112"/>
        <v>8</v>
      </c>
      <c r="AC183" s="45">
        <f>'liczba dni zwłoki'!$H$22</f>
        <v>0</v>
      </c>
      <c r="AD183" s="45">
        <f>'liczba dni zwłoki'!$I$22</f>
        <v>69</v>
      </c>
      <c r="AE183" s="45">
        <f t="shared" si="113"/>
        <v>8</v>
      </c>
    </row>
    <row r="184" spans="1:31" ht="16.5" thickTop="1" thickBot="1" x14ac:dyDescent="0.3">
      <c r="A184" s="30">
        <v>9</v>
      </c>
      <c r="B184" s="1" t="s">
        <v>14</v>
      </c>
      <c r="C184" s="2">
        <v>84</v>
      </c>
      <c r="D184" s="2">
        <v>4</v>
      </c>
      <c r="E184" s="20">
        <f t="shared" si="114"/>
        <v>456</v>
      </c>
      <c r="F184" s="44">
        <f>'liczba dni zwłoki'!$E$13</f>
        <v>212</v>
      </c>
      <c r="G184" s="44">
        <f>'liczba dni zwłoki'!$F$13</f>
        <v>132</v>
      </c>
      <c r="H184" s="47">
        <f t="shared" si="104"/>
        <v>40</v>
      </c>
      <c r="I184" s="45">
        <f>'liczba dni zwłoki'!$H$13</f>
        <v>144</v>
      </c>
      <c r="J184" s="45">
        <f>'liczba dni zwłoki'!$I$13</f>
        <v>130</v>
      </c>
      <c r="K184" s="46">
        <f t="shared" si="105"/>
        <v>31</v>
      </c>
      <c r="L184" s="156">
        <f t="shared" si="115"/>
        <v>1.0679824561403508</v>
      </c>
      <c r="M184" s="157">
        <f t="shared" si="107"/>
        <v>426.97330595482549</v>
      </c>
      <c r="N184" s="158">
        <f t="shared" si="108"/>
        <v>29.026694045174509</v>
      </c>
      <c r="O184" s="158">
        <f t="shared" si="109"/>
        <v>456</v>
      </c>
      <c r="P184" s="158">
        <f t="shared" si="110"/>
        <v>456</v>
      </c>
      <c r="Q184" s="158"/>
      <c r="S184" s="30">
        <v>19</v>
      </c>
      <c r="T184" s="1" t="s">
        <v>240</v>
      </c>
      <c r="U184" s="17">
        <v>84</v>
      </c>
      <c r="V184" s="17">
        <v>0</v>
      </c>
      <c r="W184" s="2">
        <v>4</v>
      </c>
      <c r="X184" s="2">
        <v>0</v>
      </c>
      <c r="Y184" s="20">
        <f t="shared" si="111"/>
        <v>544</v>
      </c>
      <c r="Z184" s="44">
        <f>'liczba dni zwłoki'!$E$23</f>
        <v>0</v>
      </c>
      <c r="AA184" s="44">
        <f>'liczba dni zwłoki'!$F$23</f>
        <v>36</v>
      </c>
      <c r="AB184" s="43">
        <v>0</v>
      </c>
      <c r="AC184" s="45">
        <f>'liczba dni zwłoki'!$H$23</f>
        <v>0</v>
      </c>
      <c r="AD184" s="45">
        <f>'liczba dni zwłoki'!$I$23</f>
        <v>36</v>
      </c>
      <c r="AE184" s="45">
        <v>0</v>
      </c>
    </row>
    <row r="185" spans="1:31" ht="16.5" thickTop="1" thickBot="1" x14ac:dyDescent="0.3">
      <c r="A185" s="30">
        <v>10</v>
      </c>
      <c r="B185" s="1" t="s">
        <v>36</v>
      </c>
      <c r="C185" s="2">
        <v>84</v>
      </c>
      <c r="D185" s="22">
        <v>4</v>
      </c>
      <c r="E185" s="23">
        <f t="shared" si="114"/>
        <v>456</v>
      </c>
      <c r="F185" s="44">
        <f>'liczba dni zwłoki'!$E$14</f>
        <v>181</v>
      </c>
      <c r="G185" s="44">
        <f>'liczba dni zwłoki'!$F$14</f>
        <v>132</v>
      </c>
      <c r="H185" s="47">
        <f t="shared" si="104"/>
        <v>36</v>
      </c>
      <c r="I185" s="45">
        <f>'liczba dni zwłoki'!$H$14</f>
        <v>138</v>
      </c>
      <c r="J185" s="45">
        <f>'liczba dni zwłoki'!$I$14</f>
        <v>130</v>
      </c>
      <c r="K185" s="46">
        <f t="shared" si="105"/>
        <v>30</v>
      </c>
      <c r="L185" s="156">
        <f t="shared" si="115"/>
        <v>1.0657894736842106</v>
      </c>
      <c r="M185" s="157">
        <f t="shared" si="107"/>
        <v>427.85185185185179</v>
      </c>
      <c r="N185" s="158">
        <f t="shared" si="108"/>
        <v>28.148148148148209</v>
      </c>
      <c r="O185" s="158">
        <f t="shared" si="109"/>
        <v>456</v>
      </c>
      <c r="P185" s="158">
        <f>O185-Q185</f>
        <v>93.956073129039396</v>
      </c>
      <c r="Q185" s="158">
        <f>N186</f>
        <v>362.0439268709606</v>
      </c>
      <c r="X185" s="24" t="s">
        <v>47</v>
      </c>
      <c r="Y185" s="33">
        <f>SUM(Y176:Y184)</f>
        <v>4896</v>
      </c>
      <c r="Z185" s="33"/>
      <c r="AA185" s="33"/>
      <c r="AB185" s="34">
        <f>SUM(AB176:AB184)</f>
        <v>181</v>
      </c>
      <c r="AC185" s="34"/>
      <c r="AD185" s="34"/>
      <c r="AE185" s="34">
        <f>SUM(AE176:AE184)</f>
        <v>150</v>
      </c>
    </row>
    <row r="186" spans="1:31" ht="16.5" thickTop="1" thickBot="1" x14ac:dyDescent="0.3">
      <c r="A186" s="12"/>
      <c r="B186" s="13"/>
      <c r="C186" s="14"/>
      <c r="D186" s="24" t="s">
        <v>47</v>
      </c>
      <c r="E186" s="35">
        <f>SUM(E176:E185)</f>
        <v>4645</v>
      </c>
      <c r="F186" s="35"/>
      <c r="G186" s="35"/>
      <c r="H186" s="25">
        <f>SUM(H176:H185)</f>
        <v>540</v>
      </c>
      <c r="I186" s="25"/>
      <c r="J186" s="25"/>
      <c r="K186" s="25">
        <f t="shared" ref="K186" si="116">SUM(K176:K185)</f>
        <v>394</v>
      </c>
      <c r="L186" s="155"/>
      <c r="M186" s="159">
        <f>SUM(M176:M185)</f>
        <v>4282.9560731290394</v>
      </c>
      <c r="N186" s="159">
        <f t="shared" si="108"/>
        <v>362.0439268709606</v>
      </c>
      <c r="O186" s="159">
        <f t="shared" si="109"/>
        <v>4645</v>
      </c>
      <c r="P186" s="159">
        <f>SUM(P176:P185)</f>
        <v>4282.9560731290394</v>
      </c>
      <c r="Q186" s="159">
        <f>SUM(Q176:Q185)</f>
        <v>362.0439268709606</v>
      </c>
    </row>
    <row r="187" spans="1:31" ht="15.75" thickTop="1" x14ac:dyDescent="0.25">
      <c r="A187" s="3"/>
      <c r="B187" s="8"/>
      <c r="C187" s="4"/>
      <c r="D187" s="4"/>
      <c r="E187" s="15"/>
      <c r="F187" s="4"/>
      <c r="G187" s="4"/>
      <c r="H187" s="16"/>
      <c r="I187" s="16"/>
      <c r="J187" s="16"/>
    </row>
    <row r="188" spans="1:31" x14ac:dyDescent="0.25">
      <c r="A188" s="3"/>
      <c r="B188" s="8"/>
      <c r="C188" s="4"/>
      <c r="D188" s="4"/>
      <c r="E188" s="15"/>
      <c r="F188" s="4"/>
      <c r="G188" s="4"/>
      <c r="H188" s="16"/>
      <c r="I188" s="16"/>
      <c r="J188" s="16"/>
    </row>
    <row r="189" spans="1:31" x14ac:dyDescent="0.25">
      <c r="A189" s="3"/>
      <c r="B189" s="8"/>
      <c r="C189" s="4"/>
      <c r="D189" s="4"/>
      <c r="E189" s="15"/>
      <c r="F189" s="4"/>
      <c r="G189" s="4"/>
      <c r="H189" s="16"/>
      <c r="I189" s="16"/>
      <c r="J189" s="16"/>
    </row>
    <row r="190" spans="1:31" x14ac:dyDescent="0.25">
      <c r="A190" s="3"/>
      <c r="B190" s="8"/>
      <c r="C190" s="4"/>
      <c r="D190" s="4"/>
      <c r="E190" s="15"/>
      <c r="F190" s="4"/>
      <c r="G190" s="4"/>
      <c r="H190" s="16"/>
      <c r="I190" s="16"/>
      <c r="J190" s="16"/>
    </row>
  </sheetData>
  <mergeCells count="252">
    <mergeCell ref="Z47:AA47"/>
    <mergeCell ref="AC47:AD47"/>
    <mergeCell ref="Z173:AB173"/>
    <mergeCell ref="Z89:AB89"/>
    <mergeCell ref="Z46:AB46"/>
    <mergeCell ref="AC110:AE110"/>
    <mergeCell ref="AC131:AE131"/>
    <mergeCell ref="AC152:AE152"/>
    <mergeCell ref="AC173:AE173"/>
    <mergeCell ref="AE90:AE91"/>
    <mergeCell ref="AE111:AE112"/>
    <mergeCell ref="AE132:AE133"/>
    <mergeCell ref="AE153:AE154"/>
    <mergeCell ref="AB153:AB154"/>
    <mergeCell ref="Z110:AB110"/>
    <mergeCell ref="Z131:AB131"/>
    <mergeCell ref="I110:K110"/>
    <mergeCell ref="I131:K131"/>
    <mergeCell ref="I152:K152"/>
    <mergeCell ref="K90:K91"/>
    <mergeCell ref="K111:K112"/>
    <mergeCell ref="K132:K133"/>
    <mergeCell ref="F132:G132"/>
    <mergeCell ref="I132:J132"/>
    <mergeCell ref="I174:J174"/>
    <mergeCell ref="F90:G90"/>
    <mergeCell ref="I90:J90"/>
    <mergeCell ref="F111:G111"/>
    <mergeCell ref="I111:J111"/>
    <mergeCell ref="I173:K173"/>
    <mergeCell ref="K153:K154"/>
    <mergeCell ref="K174:K175"/>
    <mergeCell ref="I153:J153"/>
    <mergeCell ref="F110:H110"/>
    <mergeCell ref="A108:K108"/>
    <mergeCell ref="E90:E91"/>
    <mergeCell ref="F152:H152"/>
    <mergeCell ref="F153:G153"/>
    <mergeCell ref="F174:G174"/>
    <mergeCell ref="H153:H154"/>
    <mergeCell ref="I4:K4"/>
    <mergeCell ref="I25:K25"/>
    <mergeCell ref="I46:K46"/>
    <mergeCell ref="I68:K68"/>
    <mergeCell ref="I89:K89"/>
    <mergeCell ref="K5:K6"/>
    <mergeCell ref="K26:K27"/>
    <mergeCell ref="K47:K48"/>
    <mergeCell ref="K69:K70"/>
    <mergeCell ref="I5:J5"/>
    <mergeCell ref="I26:J26"/>
    <mergeCell ref="I47:J47"/>
    <mergeCell ref="I69:J69"/>
    <mergeCell ref="S111:S112"/>
    <mergeCell ref="T111:T112"/>
    <mergeCell ref="U111:X111"/>
    <mergeCell ref="Y111:Y112"/>
    <mergeCell ref="AB111:AB112"/>
    <mergeCell ref="Z90:AA90"/>
    <mergeCell ref="Z111:AA111"/>
    <mergeCell ref="S129:AE129"/>
    <mergeCell ref="S90:S91"/>
    <mergeCell ref="T90:T91"/>
    <mergeCell ref="U90:X90"/>
    <mergeCell ref="Y90:Y91"/>
    <mergeCell ref="AB90:AB91"/>
    <mergeCell ref="AC90:AD90"/>
    <mergeCell ref="AC111:AD111"/>
    <mergeCell ref="S108:AE108"/>
    <mergeCell ref="S132:S133"/>
    <mergeCell ref="T132:T133"/>
    <mergeCell ref="U132:X132"/>
    <mergeCell ref="Y132:Y133"/>
    <mergeCell ref="AB132:AB133"/>
    <mergeCell ref="Z152:AB152"/>
    <mergeCell ref="S153:S154"/>
    <mergeCell ref="T153:T154"/>
    <mergeCell ref="U153:X153"/>
    <mergeCell ref="Y153:Y154"/>
    <mergeCell ref="S150:AE150"/>
    <mergeCell ref="Z132:AA132"/>
    <mergeCell ref="AC132:AD132"/>
    <mergeCell ref="Z153:AA153"/>
    <mergeCell ref="AC153:AD153"/>
    <mergeCell ref="S174:S175"/>
    <mergeCell ref="T174:T175"/>
    <mergeCell ref="U174:X174"/>
    <mergeCell ref="Y174:Y175"/>
    <mergeCell ref="AB174:AB175"/>
    <mergeCell ref="S171:AE171"/>
    <mergeCell ref="Z174:AA174"/>
    <mergeCell ref="AC174:AD174"/>
    <mergeCell ref="AE174:AE175"/>
    <mergeCell ref="A132:A133"/>
    <mergeCell ref="B132:B133"/>
    <mergeCell ref="C132:D132"/>
    <mergeCell ref="A174:A175"/>
    <mergeCell ref="B174:B175"/>
    <mergeCell ref="C174:D174"/>
    <mergeCell ref="A111:A112"/>
    <mergeCell ref="B111:B112"/>
    <mergeCell ref="C111:D111"/>
    <mergeCell ref="A153:A154"/>
    <mergeCell ref="B153:B154"/>
    <mergeCell ref="C153:D153"/>
    <mergeCell ref="A129:K129"/>
    <mergeCell ref="A150:K150"/>
    <mergeCell ref="A171:K171"/>
    <mergeCell ref="E174:E175"/>
    <mergeCell ref="E132:E133"/>
    <mergeCell ref="E153:E154"/>
    <mergeCell ref="E111:E112"/>
    <mergeCell ref="H111:H112"/>
    <mergeCell ref="F173:H173"/>
    <mergeCell ref="H174:H175"/>
    <mergeCell ref="F131:H131"/>
    <mergeCell ref="H132:H133"/>
    <mergeCell ref="E5:E6"/>
    <mergeCell ref="A26:A27"/>
    <mergeCell ref="B26:B27"/>
    <mergeCell ref="C26:D26"/>
    <mergeCell ref="E26:E27"/>
    <mergeCell ref="A5:A6"/>
    <mergeCell ref="B5:B6"/>
    <mergeCell ref="C5:D5"/>
    <mergeCell ref="H26:H27"/>
    <mergeCell ref="F46:H46"/>
    <mergeCell ref="H47:H48"/>
    <mergeCell ref="F89:H89"/>
    <mergeCell ref="H90:H91"/>
    <mergeCell ref="H5:H6"/>
    <mergeCell ref="F25:H25"/>
    <mergeCell ref="F68:H68"/>
    <mergeCell ref="H69:H70"/>
    <mergeCell ref="F5:G5"/>
    <mergeCell ref="F26:G26"/>
    <mergeCell ref="F47:G47"/>
    <mergeCell ref="F69:G69"/>
    <mergeCell ref="E47:E48"/>
    <mergeCell ref="B90:B91"/>
    <mergeCell ref="C90:D90"/>
    <mergeCell ref="A69:A70"/>
    <mergeCell ref="B69:B70"/>
    <mergeCell ref="C69:D69"/>
    <mergeCell ref="E69:E70"/>
    <mergeCell ref="A90:A91"/>
    <mergeCell ref="A47:A48"/>
    <mergeCell ref="B47:B48"/>
    <mergeCell ref="C47:D47"/>
    <mergeCell ref="AC4:AE4"/>
    <mergeCell ref="AC25:AE25"/>
    <mergeCell ref="AC46:AE46"/>
    <mergeCell ref="AC68:AE68"/>
    <mergeCell ref="AC89:AE89"/>
    <mergeCell ref="AE5:AE6"/>
    <mergeCell ref="AE26:AE27"/>
    <mergeCell ref="AE47:AE48"/>
    <mergeCell ref="AE69:AE70"/>
    <mergeCell ref="AC69:AD69"/>
    <mergeCell ref="AC5:AD5"/>
    <mergeCell ref="AC26:AD26"/>
    <mergeCell ref="Z4:AB4"/>
    <mergeCell ref="S5:S6"/>
    <mergeCell ref="T5:T6"/>
    <mergeCell ref="U5:X5"/>
    <mergeCell ref="Y5:Y6"/>
    <mergeCell ref="AB5:AB6"/>
    <mergeCell ref="Z25:AB25"/>
    <mergeCell ref="S26:S27"/>
    <mergeCell ref="T26:T27"/>
    <mergeCell ref="U26:X26"/>
    <mergeCell ref="Y26:Y27"/>
    <mergeCell ref="Z5:AA5"/>
    <mergeCell ref="Z26:AA26"/>
    <mergeCell ref="A2:K2"/>
    <mergeCell ref="S2:AE2"/>
    <mergeCell ref="A23:K23"/>
    <mergeCell ref="S23:AE23"/>
    <mergeCell ref="A44:K44"/>
    <mergeCell ref="S44:AE44"/>
    <mergeCell ref="A66:K66"/>
    <mergeCell ref="S66:AE66"/>
    <mergeCell ref="A87:K87"/>
    <mergeCell ref="S87:AE87"/>
    <mergeCell ref="AB26:AB27"/>
    <mergeCell ref="Z68:AB68"/>
    <mergeCell ref="S69:S70"/>
    <mergeCell ref="F4:H4"/>
    <mergeCell ref="S47:S48"/>
    <mergeCell ref="T47:T48"/>
    <mergeCell ref="U47:X47"/>
    <mergeCell ref="Y47:Y48"/>
    <mergeCell ref="AB47:AB48"/>
    <mergeCell ref="T69:T70"/>
    <mergeCell ref="U69:X69"/>
    <mergeCell ref="Y69:Y70"/>
    <mergeCell ref="AB69:AB70"/>
    <mergeCell ref="Z69:AA69"/>
    <mergeCell ref="L5:L6"/>
    <mergeCell ref="M5:M6"/>
    <mergeCell ref="N5:N6"/>
    <mergeCell ref="O5:O6"/>
    <mergeCell ref="P5:P6"/>
    <mergeCell ref="Q5:Q6"/>
    <mergeCell ref="L26:L27"/>
    <mergeCell ref="M26:M27"/>
    <mergeCell ref="N26:N27"/>
    <mergeCell ref="O26:O27"/>
    <mergeCell ref="P26:P27"/>
    <mergeCell ref="Q26:Q27"/>
    <mergeCell ref="L47:L48"/>
    <mergeCell ref="M47:M48"/>
    <mergeCell ref="N47:N48"/>
    <mergeCell ref="O47:O48"/>
    <mergeCell ref="P47:P48"/>
    <mergeCell ref="Q47:Q48"/>
    <mergeCell ref="L69:L70"/>
    <mergeCell ref="M69:M70"/>
    <mergeCell ref="N69:N70"/>
    <mergeCell ref="O69:O70"/>
    <mergeCell ref="P69:P70"/>
    <mergeCell ref="Q69:Q70"/>
    <mergeCell ref="L90:L91"/>
    <mergeCell ref="M90:M91"/>
    <mergeCell ref="N90:N91"/>
    <mergeCell ref="O90:O91"/>
    <mergeCell ref="P90:P91"/>
    <mergeCell ref="Q90:Q91"/>
    <mergeCell ref="L111:L112"/>
    <mergeCell ref="M111:M112"/>
    <mergeCell ref="N111:N112"/>
    <mergeCell ref="O111:O112"/>
    <mergeCell ref="P111:P112"/>
    <mergeCell ref="Q111:Q112"/>
    <mergeCell ref="L174:L175"/>
    <mergeCell ref="M174:M175"/>
    <mergeCell ref="N174:N175"/>
    <mergeCell ref="O174:O175"/>
    <mergeCell ref="P174:P175"/>
    <mergeCell ref="Q174:Q175"/>
    <mergeCell ref="L132:L133"/>
    <mergeCell ref="M132:M133"/>
    <mergeCell ref="N132:N133"/>
    <mergeCell ref="O132:O133"/>
    <mergeCell ref="P132:P133"/>
    <mergeCell ref="Q132:Q133"/>
    <mergeCell ref="L153:L154"/>
    <mergeCell ref="M153:M154"/>
    <mergeCell ref="N153:N154"/>
    <mergeCell ref="O153:O154"/>
    <mergeCell ref="P153:P154"/>
    <mergeCell ref="Q153:Q154"/>
  </mergeCells>
  <phoneticPr fontId="2" type="noConversion"/>
  <pageMargins left="0.70866141732283472" right="0.70866141732283472" top="1.1417322834645669" bottom="1.7322834645669292" header="0.31496062992125984" footer="0.31496062992125984"/>
  <pageSetup paperSize="9" orientation="landscape" horizontalDpi="4294967293" r:id="rId1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C2:I28"/>
  <sheetViews>
    <sheetView workbookViewId="0">
      <selection activeCell="F5" sqref="F5"/>
    </sheetView>
  </sheetViews>
  <sheetFormatPr defaultRowHeight="15" x14ac:dyDescent="0.25"/>
  <cols>
    <col min="3" max="3" width="16.28515625" customWidth="1"/>
    <col min="4" max="4" width="10.28515625" customWidth="1"/>
    <col min="5" max="5" width="14.42578125" customWidth="1"/>
    <col min="6" max="6" width="13.7109375" customWidth="1"/>
    <col min="7" max="7" width="10" customWidth="1"/>
    <col min="8" max="8" width="14.85546875" customWidth="1"/>
    <col min="9" max="9" width="14.140625" customWidth="1"/>
  </cols>
  <sheetData>
    <row r="2" spans="3:9" ht="19.5" thickBot="1" x14ac:dyDescent="0.35">
      <c r="C2" s="202" t="s">
        <v>236</v>
      </c>
      <c r="D2" s="202"/>
      <c r="E2" s="202"/>
      <c r="F2" s="202"/>
      <c r="G2" s="202"/>
      <c r="H2" s="202"/>
      <c r="I2" s="202"/>
    </row>
    <row r="3" spans="3:9" ht="16.5" thickTop="1" thickBot="1" x14ac:dyDescent="0.3">
      <c r="C3" s="77"/>
      <c r="D3" s="201" t="s">
        <v>194</v>
      </c>
      <c r="E3" s="201"/>
      <c r="F3" s="201"/>
      <c r="G3" s="200" t="s">
        <v>195</v>
      </c>
      <c r="H3" s="200"/>
      <c r="I3" s="200"/>
    </row>
    <row r="4" spans="3:9" ht="35.25" customHeight="1" thickTop="1" thickBot="1" x14ac:dyDescent="0.3">
      <c r="C4" s="76" t="s">
        <v>191</v>
      </c>
      <c r="D4" s="65" t="s">
        <v>38</v>
      </c>
      <c r="E4" s="66" t="s">
        <v>192</v>
      </c>
      <c r="F4" s="66" t="s">
        <v>193</v>
      </c>
      <c r="G4" s="67" t="s">
        <v>38</v>
      </c>
      <c r="H4" s="68" t="s">
        <v>192</v>
      </c>
      <c r="I4" s="68" t="s">
        <v>193</v>
      </c>
    </row>
    <row r="5" spans="3:9" ht="16.5" thickTop="1" thickBot="1" x14ac:dyDescent="0.3">
      <c r="C5" s="62" t="s">
        <v>6</v>
      </c>
      <c r="D5" s="71">
        <f>E5+F5</f>
        <v>587</v>
      </c>
      <c r="E5" s="72">
        <v>455</v>
      </c>
      <c r="F5" s="72">
        <v>132</v>
      </c>
      <c r="G5" s="69">
        <f>H5+I5</f>
        <v>453</v>
      </c>
      <c r="H5" s="69">
        <f>E5-89-43</f>
        <v>323</v>
      </c>
      <c r="I5" s="69">
        <f>F5-2</f>
        <v>130</v>
      </c>
    </row>
    <row r="6" spans="3:9" ht="15.75" thickBot="1" x14ac:dyDescent="0.3">
      <c r="C6" s="63" t="s">
        <v>7</v>
      </c>
      <c r="D6" s="73">
        <f t="shared" ref="D6:D23" si="0">E6+F6</f>
        <v>554</v>
      </c>
      <c r="E6" s="74">
        <v>422</v>
      </c>
      <c r="F6" s="72">
        <v>132</v>
      </c>
      <c r="G6" s="70">
        <f t="shared" ref="G6:G23" si="1">H6+I6</f>
        <v>420</v>
      </c>
      <c r="H6" s="70">
        <f>E6-89-43</f>
        <v>290</v>
      </c>
      <c r="I6" s="69">
        <f t="shared" ref="I6:I19" si="2">F6-2</f>
        <v>130</v>
      </c>
    </row>
    <row r="7" spans="3:9" ht="15.75" thickBot="1" x14ac:dyDescent="0.3">
      <c r="C7" s="63" t="s">
        <v>8</v>
      </c>
      <c r="D7" s="73">
        <f t="shared" si="0"/>
        <v>525</v>
      </c>
      <c r="E7" s="74">
        <v>393</v>
      </c>
      <c r="F7" s="72">
        <v>132</v>
      </c>
      <c r="G7" s="70">
        <f t="shared" si="1"/>
        <v>391</v>
      </c>
      <c r="H7" s="70">
        <f t="shared" ref="H7:H10" si="3">E7-89-43</f>
        <v>261</v>
      </c>
      <c r="I7" s="69">
        <f t="shared" si="2"/>
        <v>130</v>
      </c>
    </row>
    <row r="8" spans="3:9" ht="15.75" thickBot="1" x14ac:dyDescent="0.3">
      <c r="C8" s="63" t="s">
        <v>9</v>
      </c>
      <c r="D8" s="73">
        <f t="shared" si="0"/>
        <v>495</v>
      </c>
      <c r="E8" s="74">
        <v>363</v>
      </c>
      <c r="F8" s="72">
        <v>132</v>
      </c>
      <c r="G8" s="70">
        <f t="shared" si="1"/>
        <v>361</v>
      </c>
      <c r="H8" s="70">
        <f t="shared" si="3"/>
        <v>231</v>
      </c>
      <c r="I8" s="69">
        <f t="shared" si="2"/>
        <v>130</v>
      </c>
    </row>
    <row r="9" spans="3:9" ht="15.75" thickBot="1" x14ac:dyDescent="0.3">
      <c r="C9" s="63" t="s">
        <v>10</v>
      </c>
      <c r="D9" s="73">
        <f t="shared" si="0"/>
        <v>462</v>
      </c>
      <c r="E9" s="74">
        <v>330</v>
      </c>
      <c r="F9" s="72">
        <v>132</v>
      </c>
      <c r="G9" s="70">
        <f t="shared" si="1"/>
        <v>328</v>
      </c>
      <c r="H9" s="70">
        <f t="shared" si="3"/>
        <v>198</v>
      </c>
      <c r="I9" s="69">
        <f t="shared" si="2"/>
        <v>130</v>
      </c>
    </row>
    <row r="10" spans="3:9" ht="15.75" thickBot="1" x14ac:dyDescent="0.3">
      <c r="C10" s="63" t="s">
        <v>11</v>
      </c>
      <c r="D10" s="73">
        <f t="shared" si="0"/>
        <v>434</v>
      </c>
      <c r="E10" s="74">
        <v>302</v>
      </c>
      <c r="F10" s="72">
        <v>132</v>
      </c>
      <c r="G10" s="70">
        <f t="shared" si="1"/>
        <v>300</v>
      </c>
      <c r="H10" s="70">
        <f t="shared" si="3"/>
        <v>170</v>
      </c>
      <c r="I10" s="69">
        <f t="shared" si="2"/>
        <v>130</v>
      </c>
    </row>
    <row r="11" spans="3:9" ht="15.75" thickBot="1" x14ac:dyDescent="0.3">
      <c r="C11" s="63" t="s">
        <v>12</v>
      </c>
      <c r="D11" s="73">
        <f t="shared" si="0"/>
        <v>403</v>
      </c>
      <c r="E11" s="74">
        <v>271</v>
      </c>
      <c r="F11" s="72">
        <v>132</v>
      </c>
      <c r="G11" s="70">
        <f t="shared" si="1"/>
        <v>274</v>
      </c>
      <c r="H11" s="70">
        <f>E11-84-43</f>
        <v>144</v>
      </c>
      <c r="I11" s="69">
        <f t="shared" si="2"/>
        <v>130</v>
      </c>
    </row>
    <row r="12" spans="3:9" ht="15.75" thickBot="1" x14ac:dyDescent="0.3">
      <c r="C12" s="63" t="s">
        <v>13</v>
      </c>
      <c r="D12" s="73">
        <f t="shared" si="0"/>
        <v>372</v>
      </c>
      <c r="E12" s="74">
        <v>240</v>
      </c>
      <c r="F12" s="72">
        <v>132</v>
      </c>
      <c r="G12" s="70">
        <f t="shared" si="1"/>
        <v>274</v>
      </c>
      <c r="H12" s="70">
        <f>E12-53-43</f>
        <v>144</v>
      </c>
      <c r="I12" s="69">
        <f t="shared" si="2"/>
        <v>130</v>
      </c>
    </row>
    <row r="13" spans="3:9" ht="15.75" thickBot="1" x14ac:dyDescent="0.3">
      <c r="C13" s="63" t="s">
        <v>14</v>
      </c>
      <c r="D13" s="73">
        <f t="shared" si="0"/>
        <v>344</v>
      </c>
      <c r="E13" s="74">
        <v>212</v>
      </c>
      <c r="F13" s="72">
        <v>132</v>
      </c>
      <c r="G13" s="70">
        <f t="shared" si="1"/>
        <v>274</v>
      </c>
      <c r="H13" s="70">
        <f>E13-25-43</f>
        <v>144</v>
      </c>
      <c r="I13" s="69">
        <f t="shared" si="2"/>
        <v>130</v>
      </c>
    </row>
    <row r="14" spans="3:9" ht="15.75" thickBot="1" x14ac:dyDescent="0.3">
      <c r="C14" s="63" t="s">
        <v>49</v>
      </c>
      <c r="D14" s="73">
        <f t="shared" si="0"/>
        <v>313</v>
      </c>
      <c r="E14" s="74">
        <v>181</v>
      </c>
      <c r="F14" s="72">
        <v>132</v>
      </c>
      <c r="G14" s="70">
        <f t="shared" si="1"/>
        <v>268</v>
      </c>
      <c r="H14" s="70">
        <f>E14-43</f>
        <v>138</v>
      </c>
      <c r="I14" s="69">
        <f t="shared" si="2"/>
        <v>130</v>
      </c>
    </row>
    <row r="15" spans="3:9" ht="15.75" thickBot="1" x14ac:dyDescent="0.3">
      <c r="C15" s="63" t="s">
        <v>39</v>
      </c>
      <c r="D15" s="73">
        <f t="shared" si="0"/>
        <v>281</v>
      </c>
      <c r="E15" s="74">
        <v>149</v>
      </c>
      <c r="F15" s="72">
        <v>132</v>
      </c>
      <c r="G15" s="70">
        <f t="shared" si="1"/>
        <v>236</v>
      </c>
      <c r="H15" s="70">
        <f t="shared" ref="H15:H18" si="4">E15-43</f>
        <v>106</v>
      </c>
      <c r="I15" s="69">
        <f t="shared" si="2"/>
        <v>130</v>
      </c>
    </row>
    <row r="16" spans="3:9" ht="15.75" thickBot="1" x14ac:dyDescent="0.3">
      <c r="C16" s="63" t="s">
        <v>40</v>
      </c>
      <c r="D16" s="73">
        <f t="shared" si="0"/>
        <v>252</v>
      </c>
      <c r="E16" s="74">
        <v>120</v>
      </c>
      <c r="F16" s="72">
        <v>132</v>
      </c>
      <c r="G16" s="70">
        <f t="shared" si="1"/>
        <v>207</v>
      </c>
      <c r="H16" s="70">
        <f t="shared" si="4"/>
        <v>77</v>
      </c>
      <c r="I16" s="69">
        <f t="shared" si="2"/>
        <v>130</v>
      </c>
    </row>
    <row r="17" spans="3:9" ht="15.75" thickBot="1" x14ac:dyDescent="0.3">
      <c r="C17" s="63" t="s">
        <v>41</v>
      </c>
      <c r="D17" s="73">
        <f t="shared" si="0"/>
        <v>222</v>
      </c>
      <c r="E17" s="74">
        <v>90</v>
      </c>
      <c r="F17" s="72">
        <v>132</v>
      </c>
      <c r="G17" s="70">
        <f t="shared" si="1"/>
        <v>177</v>
      </c>
      <c r="H17" s="70">
        <f t="shared" si="4"/>
        <v>47</v>
      </c>
      <c r="I17" s="69">
        <f t="shared" si="2"/>
        <v>130</v>
      </c>
    </row>
    <row r="18" spans="3:9" ht="15.75" thickBot="1" x14ac:dyDescent="0.3">
      <c r="C18" s="63" t="s">
        <v>42</v>
      </c>
      <c r="D18" s="73">
        <f t="shared" si="0"/>
        <v>190</v>
      </c>
      <c r="E18" s="74">
        <v>58</v>
      </c>
      <c r="F18" s="72">
        <v>132</v>
      </c>
      <c r="G18" s="70">
        <f t="shared" si="1"/>
        <v>145</v>
      </c>
      <c r="H18" s="70">
        <f t="shared" si="4"/>
        <v>15</v>
      </c>
      <c r="I18" s="69">
        <f t="shared" si="2"/>
        <v>130</v>
      </c>
    </row>
    <row r="19" spans="3:9" ht="15.75" thickBot="1" x14ac:dyDescent="0.3">
      <c r="C19" s="63" t="s">
        <v>43</v>
      </c>
      <c r="D19" s="73">
        <f t="shared" si="0"/>
        <v>160</v>
      </c>
      <c r="E19" s="74">
        <v>28</v>
      </c>
      <c r="F19" s="72">
        <v>132</v>
      </c>
      <c r="G19" s="70">
        <f t="shared" si="1"/>
        <v>130</v>
      </c>
      <c r="H19" s="70">
        <f>E19-28</f>
        <v>0</v>
      </c>
      <c r="I19" s="69">
        <f t="shared" si="2"/>
        <v>130</v>
      </c>
    </row>
    <row r="20" spans="3:9" ht="15.75" thickBot="1" x14ac:dyDescent="0.3">
      <c r="C20" s="63" t="s">
        <v>188</v>
      </c>
      <c r="D20" s="73">
        <f t="shared" si="0"/>
        <v>130</v>
      </c>
      <c r="E20" s="74">
        <v>0</v>
      </c>
      <c r="F20" s="72">
        <v>130</v>
      </c>
      <c r="G20" s="70">
        <f t="shared" si="1"/>
        <v>129</v>
      </c>
      <c r="H20" s="70">
        <f>E20</f>
        <v>0</v>
      </c>
      <c r="I20" s="70">
        <f>F20-1</f>
        <v>129</v>
      </c>
    </row>
    <row r="21" spans="3:9" ht="15.75" thickBot="1" x14ac:dyDescent="0.3">
      <c r="C21" s="63" t="s">
        <v>189</v>
      </c>
      <c r="D21" s="73">
        <f t="shared" si="0"/>
        <v>99</v>
      </c>
      <c r="E21" s="74">
        <v>0</v>
      </c>
      <c r="F21" s="74">
        <v>99</v>
      </c>
      <c r="G21" s="70">
        <f t="shared" si="1"/>
        <v>99</v>
      </c>
      <c r="H21" s="70">
        <f t="shared" ref="H21:H22" si="5">E21</f>
        <v>0</v>
      </c>
      <c r="I21" s="70">
        <f>F21</f>
        <v>99</v>
      </c>
    </row>
    <row r="22" spans="3:9" ht="15.75" thickBot="1" x14ac:dyDescent="0.3">
      <c r="C22" s="63" t="s">
        <v>190</v>
      </c>
      <c r="D22" s="73">
        <f t="shared" si="0"/>
        <v>69</v>
      </c>
      <c r="E22" s="74">
        <v>0</v>
      </c>
      <c r="F22" s="74">
        <v>69</v>
      </c>
      <c r="G22" s="70">
        <f t="shared" si="1"/>
        <v>69</v>
      </c>
      <c r="H22" s="70">
        <f t="shared" si="5"/>
        <v>0</v>
      </c>
      <c r="I22" s="70">
        <f>F22</f>
        <v>69</v>
      </c>
    </row>
    <row r="23" spans="3:9" ht="15.75" thickBot="1" x14ac:dyDescent="0.3">
      <c r="C23" s="64" t="s">
        <v>12</v>
      </c>
      <c r="D23" s="73">
        <f t="shared" si="0"/>
        <v>36</v>
      </c>
      <c r="E23" s="75">
        <v>0</v>
      </c>
      <c r="F23" s="75">
        <v>36</v>
      </c>
      <c r="G23" s="70">
        <f t="shared" si="1"/>
        <v>36</v>
      </c>
      <c r="H23" s="70">
        <f>E23</f>
        <v>0</v>
      </c>
      <c r="I23" s="70">
        <f>F23</f>
        <v>36</v>
      </c>
    </row>
    <row r="24" spans="3:9" ht="15.75" thickTop="1" x14ac:dyDescent="0.25"/>
    <row r="26" spans="3:9" ht="15" customHeight="1" x14ac:dyDescent="0.25">
      <c r="D26" s="203" t="s">
        <v>196</v>
      </c>
      <c r="E26" s="203"/>
      <c r="F26" s="203"/>
    </row>
    <row r="27" spans="3:9" x14ac:dyDescent="0.25">
      <c r="D27" s="203"/>
      <c r="E27" s="203"/>
      <c r="F27" s="203"/>
    </row>
    <row r="28" spans="3:9" x14ac:dyDescent="0.25">
      <c r="D28" s="203"/>
      <c r="E28" s="203"/>
      <c r="F28" s="203"/>
    </row>
  </sheetData>
  <mergeCells count="4">
    <mergeCell ref="G3:I3"/>
    <mergeCell ref="D3:F3"/>
    <mergeCell ref="C2:I2"/>
    <mergeCell ref="D26:F28"/>
  </mergeCells>
  <phoneticPr fontId="2" type="noConversion"/>
  <pageMargins left="0.70866141732283472" right="0.70866141732283472" top="0.74803149606299213" bottom="0.74803149606299213" header="0.31496062992125984" footer="0.31496062992125984"/>
  <pageSetup paperSize="9" fitToWidth="0" orientation="landscape" r:id="rId1"/>
  <legacy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20</vt:i4>
      </vt:variant>
    </vt:vector>
  </HeadingPairs>
  <TitlesOfParts>
    <vt:vector size="20" baseType="lpstr">
      <vt:lpstr>za okres 07 2013 - 04 2014</vt:lpstr>
      <vt:lpstr>Ogółem</vt:lpstr>
      <vt:lpstr>3 Maja</vt:lpstr>
      <vt:lpstr>Cicha</vt:lpstr>
      <vt:lpstr>Zielona</vt:lpstr>
      <vt:lpstr>Mickiewicza</vt:lpstr>
      <vt:lpstr>Słowackiego</vt:lpstr>
      <vt:lpstr>Szaniawskiego</vt:lpstr>
      <vt:lpstr>1 Maja</vt:lpstr>
      <vt:lpstr>Popiełuszki</vt:lpstr>
      <vt:lpstr>Aleje 1000-lecia</vt:lpstr>
      <vt:lpstr>Powstańców W-wy</vt:lpstr>
      <vt:lpstr>Chopina</vt:lpstr>
      <vt:lpstr>Cmentarna</vt:lpstr>
      <vt:lpstr>O.-Dreszera</vt:lpstr>
      <vt:lpstr>Krzywe Koło</vt:lpstr>
      <vt:lpstr>Lipowa</vt:lpstr>
      <vt:lpstr>Lubelska</vt:lpstr>
      <vt:lpstr>liczba dni zwłoki</vt:lpstr>
      <vt:lpstr>Arkusz1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imaluga</dc:creator>
  <cp:lastModifiedBy>mzbiciak</cp:lastModifiedBy>
  <cp:lastPrinted>2015-02-27T11:57:58Z</cp:lastPrinted>
  <dcterms:created xsi:type="dcterms:W3CDTF">2014-04-23T10:20:20Z</dcterms:created>
  <dcterms:modified xsi:type="dcterms:W3CDTF">2015-02-27T13:06:18Z</dcterms:modified>
</cp:coreProperties>
</file>